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7755" windowHeight="4470" activeTab="3"/>
  </bookViews>
  <sheets>
    <sheet name="W Barley" sheetId="5" r:id="rId1"/>
    <sheet name="W wheat" sheetId="3" r:id="rId2"/>
    <sheet name="W Oats" sheetId="4" r:id="rId3"/>
    <sheet name="One pager" sheetId="6" r:id="rId4"/>
  </sheets>
  <definedNames>
    <definedName name="_xlnm.Print_Area" localSheetId="3">'One pager'!$A$1:$X$61</definedName>
    <definedName name="_xlnm.Print_Area" localSheetId="0">'W Barley'!$B$2:$O$45</definedName>
    <definedName name="_xlnm.Print_Area" localSheetId="2">'W Oats'!$B$2:$O$42</definedName>
    <definedName name="_xlnm.Print_Area" localSheetId="1">'W wheat'!$B$2:$O$45</definedName>
  </definedNames>
  <calcPr calcId="145621"/>
</workbook>
</file>

<file path=xl/calcChain.xml><?xml version="1.0" encoding="utf-8"?>
<calcChain xmlns="http://schemas.openxmlformats.org/spreadsheetml/2006/main">
  <c r="F29" i="6" l="1"/>
  <c r="G29" i="6"/>
  <c r="H29" i="6"/>
  <c r="I29" i="6"/>
  <c r="J29" i="6"/>
  <c r="F28" i="6"/>
  <c r="G28" i="6"/>
  <c r="H28" i="6"/>
  <c r="I28" i="6"/>
  <c r="J28" i="6"/>
  <c r="E28" i="6"/>
  <c r="E29" i="6"/>
  <c r="E27" i="6"/>
  <c r="F27" i="6"/>
  <c r="G27" i="6"/>
  <c r="H27" i="6"/>
  <c r="I27" i="6"/>
  <c r="J27" i="6"/>
  <c r="D27" i="6"/>
  <c r="D28" i="6"/>
  <c r="D29" i="6"/>
  <c r="C29" i="6"/>
  <c r="C28" i="6"/>
  <c r="C27" i="6"/>
  <c r="D19" i="6"/>
  <c r="E19" i="6"/>
  <c r="F19" i="6"/>
  <c r="G19" i="6"/>
  <c r="H19" i="6"/>
  <c r="I19" i="6"/>
  <c r="J19" i="6"/>
  <c r="C19" i="6"/>
  <c r="I31" i="5"/>
  <c r="H31" i="5"/>
  <c r="G31" i="5"/>
  <c r="F31" i="5"/>
  <c r="K31" i="5"/>
  <c r="J31" i="5"/>
  <c r="K30" i="5"/>
  <c r="J30" i="5"/>
  <c r="I30" i="5"/>
  <c r="H30" i="5"/>
  <c r="G30" i="5"/>
  <c r="F30" i="5"/>
  <c r="F29" i="5"/>
  <c r="C7" i="6" l="1"/>
  <c r="C39" i="6"/>
  <c r="D18" i="6" l="1"/>
  <c r="C18" i="6"/>
  <c r="N18" i="6" l="1"/>
  <c r="N19" i="6"/>
  <c r="N20" i="6"/>
  <c r="N21" i="6"/>
  <c r="O18" i="6"/>
  <c r="O19" i="6"/>
  <c r="O20" i="6"/>
  <c r="O21" i="6"/>
  <c r="C31" i="6"/>
  <c r="C32" i="6"/>
  <c r="C57" i="6" l="1"/>
  <c r="C16" i="6"/>
  <c r="C17" i="6"/>
  <c r="K28" i="5" l="1"/>
  <c r="J28" i="5"/>
  <c r="K27" i="5"/>
  <c r="J27" i="5"/>
  <c r="I28" i="5"/>
  <c r="H28" i="5"/>
  <c r="G28" i="5"/>
  <c r="F28" i="5"/>
  <c r="I27" i="5"/>
  <c r="H27" i="5"/>
  <c r="G27" i="5"/>
  <c r="F27" i="5"/>
  <c r="F9" i="6" l="1"/>
  <c r="G9" i="6"/>
  <c r="H9" i="6"/>
  <c r="I9" i="6"/>
  <c r="J9" i="6"/>
  <c r="E9" i="6"/>
  <c r="Q9" i="6" l="1"/>
  <c r="R9" i="6"/>
  <c r="S9" i="6"/>
  <c r="T9" i="6"/>
  <c r="U9" i="6"/>
  <c r="V9" i="6"/>
  <c r="E38" i="6" l="1"/>
  <c r="N7" i="6"/>
  <c r="P7" i="6"/>
  <c r="Q7" i="6"/>
  <c r="R7" i="6"/>
  <c r="S7" i="6"/>
  <c r="T7" i="6"/>
  <c r="U7" i="6"/>
  <c r="V7" i="6"/>
  <c r="N8" i="6"/>
  <c r="F16" i="3"/>
  <c r="P8" i="6" s="1"/>
  <c r="G16" i="3"/>
  <c r="Q8" i="6" s="1"/>
  <c r="H16" i="3"/>
  <c r="R8" i="6" s="1"/>
  <c r="I16" i="3"/>
  <c r="S8" i="6" s="1"/>
  <c r="J16" i="3"/>
  <c r="T8" i="6" s="1"/>
  <c r="K16" i="3"/>
  <c r="U8" i="6" s="1"/>
  <c r="M16" i="3"/>
  <c r="N16" i="3"/>
  <c r="N9" i="6"/>
  <c r="P9" i="6"/>
  <c r="N10" i="6"/>
  <c r="O10" i="6"/>
  <c r="P10" i="6"/>
  <c r="Q10" i="6"/>
  <c r="R10" i="6"/>
  <c r="S10" i="6"/>
  <c r="T10" i="6"/>
  <c r="U10" i="6"/>
  <c r="V10" i="6"/>
  <c r="N11" i="6"/>
  <c r="O11" i="6"/>
  <c r="F20" i="3"/>
  <c r="P11" i="6" s="1"/>
  <c r="G20" i="3"/>
  <c r="H20" i="3"/>
  <c r="R11" i="6"/>
  <c r="I20" i="3"/>
  <c r="J20" i="3"/>
  <c r="J33" i="3" s="1"/>
  <c r="T23" i="6" s="1"/>
  <c r="K20" i="3"/>
  <c r="L20" i="3"/>
  <c r="L33" i="3" s="1"/>
  <c r="V23" i="6" s="1"/>
  <c r="M20" i="3"/>
  <c r="N20" i="3"/>
  <c r="N12" i="6"/>
  <c r="O12" i="6"/>
  <c r="F21" i="3"/>
  <c r="P12" i="6" s="1"/>
  <c r="G21" i="3"/>
  <c r="Q12" i="6" s="1"/>
  <c r="H21" i="3"/>
  <c r="R12" i="6" s="1"/>
  <c r="I21" i="3"/>
  <c r="S12" i="6" s="1"/>
  <c r="J21" i="3"/>
  <c r="T12" i="6" s="1"/>
  <c r="K21" i="3"/>
  <c r="U12" i="6" s="1"/>
  <c r="L21" i="3"/>
  <c r="L34" i="3" s="1"/>
  <c r="V24" i="6" s="1"/>
  <c r="M21" i="3"/>
  <c r="N21" i="3"/>
  <c r="N34" i="3" s="1"/>
  <c r="N13" i="6"/>
  <c r="O13" i="6"/>
  <c r="F22" i="3"/>
  <c r="F35" i="3" s="1"/>
  <c r="P25" i="6" s="1"/>
  <c r="G22" i="3"/>
  <c r="Q13" i="6" s="1"/>
  <c r="H22" i="3"/>
  <c r="I22" i="3"/>
  <c r="S13" i="6" s="1"/>
  <c r="J22" i="3"/>
  <c r="J35" i="3" s="1"/>
  <c r="T25" i="6" s="1"/>
  <c r="K22" i="3"/>
  <c r="U13" i="6" s="1"/>
  <c r="L22" i="3"/>
  <c r="L35" i="3" s="1"/>
  <c r="V25" i="6" s="1"/>
  <c r="M22" i="3"/>
  <c r="N22" i="3"/>
  <c r="N35" i="3" s="1"/>
  <c r="N14" i="6"/>
  <c r="O14" i="6"/>
  <c r="F23" i="3"/>
  <c r="F36" i="3" s="1"/>
  <c r="P26" i="6" s="1"/>
  <c r="G23" i="3"/>
  <c r="Q14" i="6" s="1"/>
  <c r="H23" i="3"/>
  <c r="I23" i="3"/>
  <c r="S14" i="6" s="1"/>
  <c r="J23" i="3"/>
  <c r="T14" i="6" s="1"/>
  <c r="K23" i="3"/>
  <c r="U14" i="6" s="1"/>
  <c r="L23" i="3"/>
  <c r="V14" i="6" s="1"/>
  <c r="M23" i="3"/>
  <c r="N23" i="3"/>
  <c r="N15" i="6"/>
  <c r="O15" i="6"/>
  <c r="F24" i="3"/>
  <c r="P15" i="6" s="1"/>
  <c r="G24" i="3"/>
  <c r="H24" i="3"/>
  <c r="I24" i="3"/>
  <c r="J24" i="3"/>
  <c r="J37" i="3" s="1"/>
  <c r="T27" i="6" s="1"/>
  <c r="K24" i="3"/>
  <c r="L24" i="3"/>
  <c r="V15" i="6" s="1"/>
  <c r="M24" i="3"/>
  <c r="N24" i="3"/>
  <c r="N37" i="3" s="1"/>
  <c r="N16" i="6"/>
  <c r="O16" i="6"/>
  <c r="F25" i="3"/>
  <c r="F38" i="3" s="1"/>
  <c r="P28" i="6" s="1"/>
  <c r="G25" i="3"/>
  <c r="H25" i="3"/>
  <c r="I25" i="3"/>
  <c r="S16" i="6" s="1"/>
  <c r="J25" i="3"/>
  <c r="J38" i="3" s="1"/>
  <c r="T28" i="6" s="1"/>
  <c r="K25" i="3"/>
  <c r="U16" i="6" s="1"/>
  <c r="L25" i="3"/>
  <c r="L38" i="3" s="1"/>
  <c r="V28" i="6" s="1"/>
  <c r="M25" i="3"/>
  <c r="N25" i="3"/>
  <c r="N38" i="3" s="1"/>
  <c r="N17" i="6"/>
  <c r="O17" i="6"/>
  <c r="F26" i="3"/>
  <c r="F39" i="3" s="1"/>
  <c r="P29" i="6" s="1"/>
  <c r="G26" i="3"/>
  <c r="H26" i="3"/>
  <c r="I26" i="3"/>
  <c r="J26" i="3"/>
  <c r="J39" i="3" s="1"/>
  <c r="T29" i="6" s="1"/>
  <c r="K26" i="3"/>
  <c r="L26" i="3"/>
  <c r="L39" i="3" s="1"/>
  <c r="V29" i="6" s="1"/>
  <c r="M26" i="3"/>
  <c r="N26" i="3"/>
  <c r="F27" i="3"/>
  <c r="G27" i="3"/>
  <c r="Q18" i="6" s="1"/>
  <c r="H27" i="3"/>
  <c r="R18" i="6" s="1"/>
  <c r="I27" i="3"/>
  <c r="S18" i="6" s="1"/>
  <c r="J27" i="3"/>
  <c r="K27" i="3"/>
  <c r="U18" i="6" s="1"/>
  <c r="L27" i="3"/>
  <c r="M27" i="3"/>
  <c r="N27" i="3"/>
  <c r="N40" i="3" s="1"/>
  <c r="F28" i="3"/>
  <c r="G28" i="3"/>
  <c r="Q19" i="6" s="1"/>
  <c r="H28" i="3"/>
  <c r="R19" i="6" s="1"/>
  <c r="I28" i="3"/>
  <c r="S19" i="6" s="1"/>
  <c r="J28" i="3"/>
  <c r="K28" i="3"/>
  <c r="U19" i="6" s="1"/>
  <c r="L28" i="3"/>
  <c r="M28" i="3"/>
  <c r="N28" i="3"/>
  <c r="F29" i="3"/>
  <c r="P20" i="6" s="1"/>
  <c r="G29" i="3"/>
  <c r="Q20" i="6" s="1"/>
  <c r="H29" i="3"/>
  <c r="R20" i="6" s="1"/>
  <c r="I29" i="3"/>
  <c r="S20" i="6" s="1"/>
  <c r="J29" i="3"/>
  <c r="K29" i="3"/>
  <c r="U20" i="6" s="1"/>
  <c r="L29" i="3"/>
  <c r="V20" i="6" s="1"/>
  <c r="M29" i="3"/>
  <c r="N29" i="3"/>
  <c r="N42" i="3" s="1"/>
  <c r="F30" i="3"/>
  <c r="P21" i="6" s="1"/>
  <c r="G30" i="3"/>
  <c r="Q21" i="6" s="1"/>
  <c r="H30" i="3"/>
  <c r="R21" i="6" s="1"/>
  <c r="I30" i="3"/>
  <c r="S21" i="6" s="1"/>
  <c r="J30" i="3"/>
  <c r="K30" i="3"/>
  <c r="U21" i="6" s="1"/>
  <c r="M30" i="3"/>
  <c r="M43" i="3" s="1"/>
  <c r="N30" i="3"/>
  <c r="N22" i="6"/>
  <c r="O22" i="6"/>
  <c r="P22" i="6"/>
  <c r="Q22" i="6"/>
  <c r="S22" i="6"/>
  <c r="T22" i="6"/>
  <c r="V22" i="6"/>
  <c r="D33" i="3"/>
  <c r="N23" i="6" s="1"/>
  <c r="E33" i="3"/>
  <c r="O23" i="6" s="1"/>
  <c r="H33" i="3"/>
  <c r="R23" i="6" s="1"/>
  <c r="E34" i="3"/>
  <c r="O24" i="6" s="1"/>
  <c r="F34" i="3"/>
  <c r="P24" i="6" s="1"/>
  <c r="E35" i="3"/>
  <c r="O25" i="6" s="1"/>
  <c r="E36" i="3"/>
  <c r="O26" i="6" s="1"/>
  <c r="E37" i="3"/>
  <c r="O27" i="6" s="1"/>
  <c r="D38" i="3"/>
  <c r="N28" i="6" s="1"/>
  <c r="E38" i="3"/>
  <c r="O28" i="6" s="1"/>
  <c r="D39" i="3"/>
  <c r="N29" i="6" s="1"/>
  <c r="E39" i="3"/>
  <c r="O29" i="6" s="1"/>
  <c r="D40" i="3"/>
  <c r="N30" i="6" s="1"/>
  <c r="E40" i="3"/>
  <c r="O30" i="6" s="1"/>
  <c r="D41" i="3"/>
  <c r="N31" i="6" s="1"/>
  <c r="E41" i="3"/>
  <c r="O31" i="6" s="1"/>
  <c r="N41" i="3"/>
  <c r="D42" i="3"/>
  <c r="N32" i="6" s="1"/>
  <c r="E42" i="3"/>
  <c r="O32" i="6" s="1"/>
  <c r="N35" i="6"/>
  <c r="Q37" i="6"/>
  <c r="R37" i="6"/>
  <c r="S37" i="6"/>
  <c r="T37" i="6"/>
  <c r="U37" i="6"/>
  <c r="V37" i="6"/>
  <c r="H22" i="4"/>
  <c r="I22" i="4"/>
  <c r="F45" i="6" s="1"/>
  <c r="J22" i="4"/>
  <c r="G45" i="6" s="1"/>
  <c r="K22" i="4"/>
  <c r="K33" i="4" s="1"/>
  <c r="H53" i="6" s="1"/>
  <c r="L22" i="4"/>
  <c r="M22" i="4"/>
  <c r="M33" i="4" s="1"/>
  <c r="J53" i="6" s="1"/>
  <c r="H23" i="4"/>
  <c r="H34" i="4" s="1"/>
  <c r="E54" i="6" s="1"/>
  <c r="I23" i="4"/>
  <c r="I34" i="4" s="1"/>
  <c r="F54" i="6" s="1"/>
  <c r="J23" i="4"/>
  <c r="K23" i="4"/>
  <c r="K34" i="4" s="1"/>
  <c r="H54" i="6" s="1"/>
  <c r="L23" i="4"/>
  <c r="L34" i="4" s="1"/>
  <c r="I54" i="6" s="1"/>
  <c r="M23" i="4"/>
  <c r="J46" i="6" s="1"/>
  <c r="H24" i="4"/>
  <c r="I24" i="4"/>
  <c r="I35" i="4" s="1"/>
  <c r="F55" i="6" s="1"/>
  <c r="J24" i="4"/>
  <c r="J35" i="4" s="1"/>
  <c r="G55" i="6" s="1"/>
  <c r="K24" i="4"/>
  <c r="K35" i="4" s="1"/>
  <c r="H55" i="6" s="1"/>
  <c r="H25" i="4"/>
  <c r="E48" i="6" s="1"/>
  <c r="I25" i="4"/>
  <c r="I36" i="4" s="1"/>
  <c r="F56" i="6" s="1"/>
  <c r="J25" i="4"/>
  <c r="K25" i="4"/>
  <c r="H48" i="6" s="1"/>
  <c r="I21" i="4"/>
  <c r="J21" i="4"/>
  <c r="J32" i="4" s="1"/>
  <c r="G52" i="6" s="1"/>
  <c r="K21" i="4"/>
  <c r="H44" i="6" s="1"/>
  <c r="L21" i="4"/>
  <c r="L32" i="4" s="1"/>
  <c r="I52" i="6" s="1"/>
  <c r="M21" i="4"/>
  <c r="H21" i="4"/>
  <c r="E44" i="6" s="1"/>
  <c r="G47" i="6"/>
  <c r="F48" i="6"/>
  <c r="F38" i="6"/>
  <c r="G38" i="6"/>
  <c r="H38" i="6"/>
  <c r="I38" i="6"/>
  <c r="J38" i="6"/>
  <c r="F39" i="6"/>
  <c r="G39" i="6"/>
  <c r="H39" i="6"/>
  <c r="I39" i="6"/>
  <c r="J39" i="6"/>
  <c r="I17" i="4"/>
  <c r="F40" i="6" s="1"/>
  <c r="J17" i="4"/>
  <c r="G40" i="6" s="1"/>
  <c r="K17" i="4"/>
  <c r="H40" i="6"/>
  <c r="F41" i="6"/>
  <c r="G41" i="6"/>
  <c r="H41" i="6"/>
  <c r="I41" i="6"/>
  <c r="J41" i="6"/>
  <c r="E39" i="6"/>
  <c r="H17" i="4"/>
  <c r="E40" i="6" s="1"/>
  <c r="E41" i="6"/>
  <c r="C48" i="6"/>
  <c r="D48" i="6"/>
  <c r="C49" i="6"/>
  <c r="D49" i="6"/>
  <c r="H26" i="4"/>
  <c r="G49" i="6" s="1"/>
  <c r="I26" i="4"/>
  <c r="I37" i="4" s="1"/>
  <c r="H57" i="6" s="1"/>
  <c r="J26" i="4"/>
  <c r="I49" i="6" s="1"/>
  <c r="K26" i="4"/>
  <c r="K37" i="4" s="1"/>
  <c r="J57" i="6" s="1"/>
  <c r="C50" i="6"/>
  <c r="D50" i="6"/>
  <c r="H27" i="4"/>
  <c r="G50" i="6" s="1"/>
  <c r="I27" i="4"/>
  <c r="I38" i="4" s="1"/>
  <c r="H50" i="6"/>
  <c r="J27" i="4"/>
  <c r="I50" i="6" s="1"/>
  <c r="K27" i="4"/>
  <c r="J50" i="6" s="1"/>
  <c r="C40" i="6"/>
  <c r="C41" i="6"/>
  <c r="C42" i="6"/>
  <c r="D42" i="6"/>
  <c r="E42" i="6"/>
  <c r="F42" i="6"/>
  <c r="G42" i="6"/>
  <c r="H42" i="6"/>
  <c r="I42" i="6"/>
  <c r="J42" i="6"/>
  <c r="C43" i="6"/>
  <c r="D43" i="6"/>
  <c r="E43" i="6"/>
  <c r="F43" i="6"/>
  <c r="G43" i="6"/>
  <c r="H43" i="6"/>
  <c r="I43" i="6"/>
  <c r="J43" i="6"/>
  <c r="C44" i="6"/>
  <c r="D44" i="6"/>
  <c r="C45" i="6"/>
  <c r="D45" i="6"/>
  <c r="C46" i="6"/>
  <c r="D46" i="6"/>
  <c r="C47" i="6"/>
  <c r="D47" i="6"/>
  <c r="H28" i="4"/>
  <c r="H39" i="4" s="1"/>
  <c r="I28" i="4"/>
  <c r="J28" i="4"/>
  <c r="K28" i="4"/>
  <c r="H29" i="4"/>
  <c r="H40" i="4" s="1"/>
  <c r="I29" i="4"/>
  <c r="J29" i="4"/>
  <c r="K29" i="4"/>
  <c r="C51" i="6"/>
  <c r="D51" i="6"/>
  <c r="E51" i="6"/>
  <c r="F51" i="6"/>
  <c r="H51" i="6"/>
  <c r="I51" i="6"/>
  <c r="E32" i="4"/>
  <c r="D52" i="6" s="1"/>
  <c r="C53" i="6"/>
  <c r="E33" i="4"/>
  <c r="D53" i="6" s="1"/>
  <c r="D34" i="4"/>
  <c r="C54" i="6" s="1"/>
  <c r="E34" i="4"/>
  <c r="D54" i="6" s="1"/>
  <c r="I38" i="5"/>
  <c r="H25" i="6" s="1"/>
  <c r="I15" i="6"/>
  <c r="J15" i="6"/>
  <c r="H38" i="5"/>
  <c r="G25" i="6" s="1"/>
  <c r="F15" i="6"/>
  <c r="F38" i="5"/>
  <c r="E25" i="6" s="1"/>
  <c r="C11" i="6"/>
  <c r="D11" i="6"/>
  <c r="F23" i="5"/>
  <c r="E11" i="6" s="1"/>
  <c r="G23" i="5"/>
  <c r="G34" i="5" s="1"/>
  <c r="F21" i="6" s="1"/>
  <c r="H23" i="5"/>
  <c r="G11" i="6" s="1"/>
  <c r="I23" i="5"/>
  <c r="H11" i="6" s="1"/>
  <c r="J23" i="5"/>
  <c r="I11" i="6" s="1"/>
  <c r="K23" i="5"/>
  <c r="J11" i="6" s="1"/>
  <c r="C12" i="6"/>
  <c r="D12" i="6"/>
  <c r="F24" i="5"/>
  <c r="E12" i="6" s="1"/>
  <c r="G24" i="5"/>
  <c r="F12" i="6" s="1"/>
  <c r="H24" i="5"/>
  <c r="H35" i="5" s="1"/>
  <c r="G22" i="6" s="1"/>
  <c r="I24" i="5"/>
  <c r="H12" i="6" s="1"/>
  <c r="J24" i="5"/>
  <c r="I12" i="6" s="1"/>
  <c r="K24" i="5"/>
  <c r="J12" i="6" s="1"/>
  <c r="C13" i="6"/>
  <c r="D13" i="6"/>
  <c r="F25" i="5"/>
  <c r="E13" i="6" s="1"/>
  <c r="G25" i="5"/>
  <c r="G36" i="5" s="1"/>
  <c r="F23" i="6" s="1"/>
  <c r="H25" i="5"/>
  <c r="G13" i="6" s="1"/>
  <c r="I25" i="5"/>
  <c r="H13" i="6" s="1"/>
  <c r="J25" i="5"/>
  <c r="I13" i="6" s="1"/>
  <c r="K25" i="5"/>
  <c r="J13" i="6" s="1"/>
  <c r="C14" i="6"/>
  <c r="D14" i="6"/>
  <c r="F26" i="5"/>
  <c r="F37" i="5" s="1"/>
  <c r="E24" i="6" s="1"/>
  <c r="G26" i="5"/>
  <c r="F14" i="6" s="1"/>
  <c r="H26" i="5"/>
  <c r="H37" i="5" s="1"/>
  <c r="G24" i="6" s="1"/>
  <c r="I26" i="5"/>
  <c r="H14" i="6" s="1"/>
  <c r="J26" i="5"/>
  <c r="I14" i="6" s="1"/>
  <c r="K26" i="5"/>
  <c r="J14" i="6" s="1"/>
  <c r="C15" i="6"/>
  <c r="D15" i="6"/>
  <c r="D16" i="6"/>
  <c r="E16" i="6"/>
  <c r="F16" i="6"/>
  <c r="G16" i="6"/>
  <c r="I39" i="5"/>
  <c r="H26" i="6" s="1"/>
  <c r="I16" i="6"/>
  <c r="K39" i="5"/>
  <c r="J26" i="6" s="1"/>
  <c r="D17" i="6"/>
  <c r="G29" i="5"/>
  <c r="H29" i="5"/>
  <c r="I29" i="5"/>
  <c r="K29" i="5"/>
  <c r="E18" i="6"/>
  <c r="F18" i="6"/>
  <c r="G18" i="6"/>
  <c r="H18" i="6"/>
  <c r="J18" i="6"/>
  <c r="F42" i="5"/>
  <c r="H42" i="5"/>
  <c r="K42" i="5"/>
  <c r="C20" i="6"/>
  <c r="D20" i="6"/>
  <c r="E20" i="6"/>
  <c r="F20" i="6"/>
  <c r="G20" i="6"/>
  <c r="H20" i="6"/>
  <c r="I20" i="6"/>
  <c r="J20" i="6"/>
  <c r="D34" i="5"/>
  <c r="C21" i="6" s="1"/>
  <c r="E34" i="5"/>
  <c r="D21" i="6" s="1"/>
  <c r="I34" i="5"/>
  <c r="H21" i="6" s="1"/>
  <c r="E35" i="5"/>
  <c r="D22" i="6" s="1"/>
  <c r="E36" i="5"/>
  <c r="D23" i="6" s="1"/>
  <c r="I36" i="5"/>
  <c r="H23" i="6" s="1"/>
  <c r="E37" i="5"/>
  <c r="D24" i="6" s="1"/>
  <c r="E38" i="5"/>
  <c r="D25" i="6" s="1"/>
  <c r="D39" i="5"/>
  <c r="C26" i="6" s="1"/>
  <c r="E39" i="5"/>
  <c r="D26" i="6" s="1"/>
  <c r="J39" i="5"/>
  <c r="I26" i="6" s="1"/>
  <c r="I41" i="5"/>
  <c r="G42" i="5"/>
  <c r="D10" i="6"/>
  <c r="E10" i="6"/>
  <c r="F10" i="6"/>
  <c r="G10" i="6"/>
  <c r="H10" i="6"/>
  <c r="I10" i="6"/>
  <c r="J10" i="6"/>
  <c r="C10" i="6"/>
  <c r="J8" i="6"/>
  <c r="I8" i="6"/>
  <c r="H8" i="6"/>
  <c r="G8" i="6"/>
  <c r="F8" i="6"/>
  <c r="E8" i="6"/>
  <c r="D43" i="3"/>
  <c r="N33" i="6" s="1"/>
  <c r="E43" i="3"/>
  <c r="O33" i="6" s="1"/>
  <c r="L30" i="3"/>
  <c r="V21" i="6" s="1"/>
  <c r="L16" i="3"/>
  <c r="V8" i="6" s="1"/>
  <c r="L17" i="4"/>
  <c r="I40" i="6" s="1"/>
  <c r="M17" i="4"/>
  <c r="J40" i="6" s="1"/>
  <c r="G19" i="5"/>
  <c r="H19" i="5"/>
  <c r="I19" i="5"/>
  <c r="J19" i="5"/>
  <c r="K19" i="5"/>
  <c r="F19" i="5"/>
  <c r="G15" i="5"/>
  <c r="L23" i="5"/>
  <c r="L34" i="5" s="1"/>
  <c r="M23" i="5"/>
  <c r="M34" i="5" s="1"/>
  <c r="N23" i="5"/>
  <c r="N34" i="5" s="1"/>
  <c r="L24" i="5"/>
  <c r="M24" i="5"/>
  <c r="M35" i="5" s="1"/>
  <c r="N24" i="5"/>
  <c r="N35" i="5" s="1"/>
  <c r="L25" i="5"/>
  <c r="L36" i="5" s="1"/>
  <c r="M25" i="5"/>
  <c r="M36" i="5" s="1"/>
  <c r="N25" i="5"/>
  <c r="N36" i="5" s="1"/>
  <c r="L26" i="5"/>
  <c r="L37" i="5" s="1"/>
  <c r="M26" i="5"/>
  <c r="M37" i="5" s="1"/>
  <c r="N26" i="5"/>
  <c r="N37" i="5" s="1"/>
  <c r="L27" i="5"/>
  <c r="L38" i="5" s="1"/>
  <c r="M27" i="5"/>
  <c r="M38" i="5" s="1"/>
  <c r="N27" i="5"/>
  <c r="N38" i="5" s="1"/>
  <c r="L28" i="5"/>
  <c r="L39" i="5" s="1"/>
  <c r="M28" i="5"/>
  <c r="M39" i="5" s="1"/>
  <c r="N28" i="5"/>
  <c r="N39" i="5" s="1"/>
  <c r="J29" i="5"/>
  <c r="L29" i="5"/>
  <c r="L40" i="5" s="1"/>
  <c r="M29" i="5"/>
  <c r="M40" i="5" s="1"/>
  <c r="N29" i="5"/>
  <c r="N40" i="5" s="1"/>
  <c r="L30" i="5"/>
  <c r="L41" i="5" s="1"/>
  <c r="M30" i="5"/>
  <c r="M41" i="5" s="1"/>
  <c r="N30" i="5"/>
  <c r="N41" i="5" s="1"/>
  <c r="L31" i="5"/>
  <c r="L42" i="5" s="1"/>
  <c r="M31" i="5"/>
  <c r="M42" i="5" s="1"/>
  <c r="N31" i="5"/>
  <c r="N42" i="5" s="1"/>
  <c r="D35" i="5"/>
  <c r="C22" i="6" s="1"/>
  <c r="L35" i="5"/>
  <c r="D36" i="5"/>
  <c r="C23" i="6" s="1"/>
  <c r="D37" i="5"/>
  <c r="C24" i="6" s="1"/>
  <c r="D38" i="5"/>
  <c r="C25" i="6" s="1"/>
  <c r="D40" i="5"/>
  <c r="E40" i="5"/>
  <c r="F40" i="5"/>
  <c r="D41" i="5"/>
  <c r="E41" i="5"/>
  <c r="D42" i="5"/>
  <c r="E42" i="5"/>
  <c r="J13" i="4"/>
  <c r="F21" i="4"/>
  <c r="G21" i="4"/>
  <c r="G32" i="4" s="1"/>
  <c r="N21" i="4"/>
  <c r="N32" i="4" s="1"/>
  <c r="F22" i="4"/>
  <c r="F33" i="4" s="1"/>
  <c r="G22" i="4"/>
  <c r="G33" i="4" s="1"/>
  <c r="N22" i="4"/>
  <c r="N33" i="4" s="1"/>
  <c r="F23" i="4"/>
  <c r="F34" i="4" s="1"/>
  <c r="G23" i="4"/>
  <c r="G34" i="4" s="1"/>
  <c r="N23" i="4"/>
  <c r="N34" i="4" s="1"/>
  <c r="F24" i="4"/>
  <c r="F35" i="4" s="1"/>
  <c r="G24" i="4"/>
  <c r="G35" i="4" s="1"/>
  <c r="L24" i="4"/>
  <c r="I47" i="6" s="1"/>
  <c r="M24" i="4"/>
  <c r="J47" i="6" s="1"/>
  <c r="N24" i="4"/>
  <c r="N35" i="4" s="1"/>
  <c r="F25" i="4"/>
  <c r="F36" i="4" s="1"/>
  <c r="G25" i="4"/>
  <c r="L25" i="4"/>
  <c r="I48" i="6" s="1"/>
  <c r="M25" i="4"/>
  <c r="J48" i="6" s="1"/>
  <c r="N25" i="4"/>
  <c r="N36" i="4" s="1"/>
  <c r="F26" i="4"/>
  <c r="E49" i="6" s="1"/>
  <c r="G26" i="4"/>
  <c r="G37" i="4" s="1"/>
  <c r="L26" i="4"/>
  <c r="L37" i="4" s="1"/>
  <c r="M26" i="4"/>
  <c r="M37" i="4" s="1"/>
  <c r="N26" i="4"/>
  <c r="F27" i="4"/>
  <c r="E50" i="6" s="1"/>
  <c r="G27" i="4"/>
  <c r="G38" i="4" s="1"/>
  <c r="L27" i="4"/>
  <c r="L38" i="4" s="1"/>
  <c r="M27" i="4"/>
  <c r="M38" i="4" s="1"/>
  <c r="N27" i="4"/>
  <c r="F28" i="4"/>
  <c r="G28" i="4"/>
  <c r="L28" i="4"/>
  <c r="M28" i="4"/>
  <c r="M39" i="4" s="1"/>
  <c r="N28" i="4"/>
  <c r="N39" i="4" s="1"/>
  <c r="F29" i="4"/>
  <c r="G29" i="4"/>
  <c r="L29" i="4"/>
  <c r="L40" i="4" s="1"/>
  <c r="M29" i="4"/>
  <c r="M40" i="4" s="1"/>
  <c r="N29" i="4"/>
  <c r="N40" i="4" s="1"/>
  <c r="D32" i="4"/>
  <c r="C52" i="6" s="1"/>
  <c r="F32" i="4"/>
  <c r="D33" i="4"/>
  <c r="D35" i="4"/>
  <c r="C55" i="6" s="1"/>
  <c r="E35" i="4"/>
  <c r="D55" i="6" s="1"/>
  <c r="D36" i="4"/>
  <c r="C56" i="6" s="1"/>
  <c r="E36" i="4"/>
  <c r="D56" i="6" s="1"/>
  <c r="G36" i="4"/>
  <c r="D37" i="4"/>
  <c r="E37" i="4"/>
  <c r="F37" i="4"/>
  <c r="N37" i="4"/>
  <c r="D38" i="4"/>
  <c r="E38" i="4"/>
  <c r="K38" i="4"/>
  <c r="N38" i="4"/>
  <c r="D39" i="4"/>
  <c r="E39" i="4"/>
  <c r="K39" i="4"/>
  <c r="L39" i="4"/>
  <c r="D40" i="4"/>
  <c r="E40" i="4"/>
  <c r="G40" i="4"/>
  <c r="G12" i="3"/>
  <c r="D34" i="3"/>
  <c r="N24" i="6" s="1"/>
  <c r="D35" i="3"/>
  <c r="N25" i="6" s="1"/>
  <c r="D36" i="3"/>
  <c r="N26" i="6" s="1"/>
  <c r="D37" i="3"/>
  <c r="N27" i="6" s="1"/>
  <c r="J41" i="5" l="1"/>
  <c r="I18" i="6"/>
  <c r="K41" i="5"/>
  <c r="F17" i="6"/>
  <c r="J17" i="6"/>
  <c r="E17" i="6"/>
  <c r="H17" i="6"/>
  <c r="I40" i="5"/>
  <c r="I17" i="6"/>
  <c r="H40" i="5"/>
  <c r="F11" i="6"/>
  <c r="J43" i="3"/>
  <c r="T33" i="6" s="1"/>
  <c r="T21" i="6"/>
  <c r="J42" i="3"/>
  <c r="T32" i="6" s="1"/>
  <c r="T20" i="6"/>
  <c r="F40" i="3"/>
  <c r="P30" i="6" s="1"/>
  <c r="P18" i="6"/>
  <c r="J40" i="3"/>
  <c r="T30" i="6" s="1"/>
  <c r="T18" i="6"/>
  <c r="L40" i="3"/>
  <c r="V30" i="6" s="1"/>
  <c r="V18" i="6"/>
  <c r="L41" i="3"/>
  <c r="V31" i="6" s="1"/>
  <c r="V19" i="6"/>
  <c r="J41" i="3"/>
  <c r="T31" i="6" s="1"/>
  <c r="T19" i="6"/>
  <c r="F41" i="3"/>
  <c r="P31" i="6" s="1"/>
  <c r="P19" i="6"/>
  <c r="F33" i="3"/>
  <c r="P23" i="6" s="1"/>
  <c r="G37" i="5"/>
  <c r="F24" i="6" s="1"/>
  <c r="K40" i="4"/>
  <c r="H49" i="6"/>
  <c r="H38" i="4"/>
  <c r="H36" i="4"/>
  <c r="E56" i="6" s="1"/>
  <c r="H45" i="6"/>
  <c r="V17" i="6"/>
  <c r="N33" i="3"/>
  <c r="H34" i="3"/>
  <c r="R24" i="6" s="1"/>
  <c r="K41" i="3"/>
  <c r="U31" i="6" s="1"/>
  <c r="I42" i="3"/>
  <c r="S32" i="6" s="1"/>
  <c r="I40" i="3"/>
  <c r="S30" i="6" s="1"/>
  <c r="I35" i="3"/>
  <c r="S25" i="6" s="1"/>
  <c r="J38" i="5"/>
  <c r="I25" i="6" s="1"/>
  <c r="J35" i="5"/>
  <c r="I22" i="6" s="1"/>
  <c r="N43" i="3"/>
  <c r="M42" i="3"/>
  <c r="T13" i="6"/>
  <c r="V11" i="6"/>
  <c r="J45" i="6"/>
  <c r="P17" i="6"/>
  <c r="P14" i="6"/>
  <c r="K32" i="4"/>
  <c r="H52" i="6" s="1"/>
  <c r="I39" i="4"/>
  <c r="L35" i="4"/>
  <c r="I55" i="6" s="1"/>
  <c r="J49" i="6"/>
  <c r="I44" i="6"/>
  <c r="K36" i="4"/>
  <c r="H56" i="6" s="1"/>
  <c r="M34" i="4"/>
  <c r="J54" i="6" s="1"/>
  <c r="I40" i="4"/>
  <c r="G44" i="6"/>
  <c r="H39" i="5"/>
  <c r="G26" i="6" s="1"/>
  <c r="J37" i="5"/>
  <c r="I24" i="6" s="1"/>
  <c r="V13" i="6"/>
  <c r="L42" i="3"/>
  <c r="V32" i="6" s="1"/>
  <c r="L36" i="3"/>
  <c r="V26" i="6" s="1"/>
  <c r="V16" i="6"/>
  <c r="V12" i="6"/>
  <c r="K38" i="3"/>
  <c r="U28" i="6" s="1"/>
  <c r="K34" i="3"/>
  <c r="U24" i="6" s="1"/>
  <c r="K43" i="3"/>
  <c r="U33" i="6" s="1"/>
  <c r="J36" i="3"/>
  <c r="T26" i="6" s="1"/>
  <c r="F43" i="3"/>
  <c r="P33" i="6" s="1"/>
  <c r="K42" i="3"/>
  <c r="U32" i="6" s="1"/>
  <c r="K35" i="3"/>
  <c r="U25" i="6" s="1"/>
  <c r="T15" i="6"/>
  <c r="G12" i="6"/>
  <c r="F13" i="6"/>
  <c r="T17" i="6"/>
  <c r="G36" i="3"/>
  <c r="Q26" i="6" s="1"/>
  <c r="G42" i="3"/>
  <c r="Q32" i="6" s="1"/>
  <c r="P13" i="6"/>
  <c r="P16" i="6"/>
  <c r="F42" i="3"/>
  <c r="P32" i="6" s="1"/>
  <c r="I41" i="3"/>
  <c r="S31" i="6" s="1"/>
  <c r="I36" i="3"/>
  <c r="S26" i="6" s="1"/>
  <c r="M36" i="4"/>
  <c r="J56" i="6" s="1"/>
  <c r="J37" i="4"/>
  <c r="I57" i="6" s="1"/>
  <c r="F50" i="6"/>
  <c r="J40" i="4"/>
  <c r="J39" i="4"/>
  <c r="J38" i="4"/>
  <c r="H37" i="4"/>
  <c r="H47" i="6"/>
  <c r="J33" i="4"/>
  <c r="G53" i="6" s="1"/>
  <c r="F49" i="6"/>
  <c r="F38" i="4"/>
  <c r="L36" i="4"/>
  <c r="I56" i="6" s="1"/>
  <c r="I42" i="5"/>
  <c r="G41" i="5"/>
  <c r="K36" i="5"/>
  <c r="J23" i="6" s="1"/>
  <c r="F34" i="5"/>
  <c r="E21" i="6" s="1"/>
  <c r="G17" i="6"/>
  <c r="H16" i="6"/>
  <c r="E15" i="6"/>
  <c r="E14" i="6"/>
  <c r="F35" i="5"/>
  <c r="E22" i="6" s="1"/>
  <c r="J40" i="5"/>
  <c r="K38" i="5"/>
  <c r="J25" i="6" s="1"/>
  <c r="J34" i="5"/>
  <c r="I21" i="6" s="1"/>
  <c r="G14" i="6"/>
  <c r="J36" i="5"/>
  <c r="I23" i="6" s="1"/>
  <c r="K37" i="5"/>
  <c r="J24" i="6" s="1"/>
  <c r="M38" i="3"/>
  <c r="L37" i="3"/>
  <c r="V27" i="6" s="1"/>
  <c r="J34" i="3"/>
  <c r="T24" i="6" s="1"/>
  <c r="G34" i="3"/>
  <c r="Q24" i="6" s="1"/>
  <c r="K40" i="3"/>
  <c r="U30" i="6" s="1"/>
  <c r="N39" i="3"/>
  <c r="F37" i="3"/>
  <c r="P27" i="6" s="1"/>
  <c r="N36" i="3"/>
  <c r="I34" i="3"/>
  <c r="S24" i="6" s="1"/>
  <c r="T11" i="6"/>
  <c r="K36" i="3"/>
  <c r="U26" i="6" s="1"/>
  <c r="I43" i="3"/>
  <c r="S33" i="6" s="1"/>
  <c r="I38" i="3"/>
  <c r="S28" i="6" s="1"/>
  <c r="H46" i="6"/>
  <c r="F46" i="6"/>
  <c r="F47" i="6"/>
  <c r="G39" i="5"/>
  <c r="F26" i="6" s="1"/>
  <c r="F39" i="5"/>
  <c r="E26" i="6" s="1"/>
  <c r="G38" i="5"/>
  <c r="F25" i="6" s="1"/>
  <c r="H15" i="6"/>
  <c r="G15" i="6"/>
  <c r="K35" i="5"/>
  <c r="J22" i="6" s="1"/>
  <c r="K34" i="5"/>
  <c r="J21" i="6" s="1"/>
  <c r="H34" i="5"/>
  <c r="G21" i="6" s="1"/>
  <c r="E46" i="6"/>
  <c r="I46" i="6"/>
  <c r="L33" i="4"/>
  <c r="I53" i="6" s="1"/>
  <c r="I45" i="6"/>
  <c r="H40" i="3"/>
  <c r="R30" i="6" s="1"/>
  <c r="M35" i="3"/>
  <c r="G39" i="4"/>
  <c r="I37" i="5"/>
  <c r="H24" i="6" s="1"/>
  <c r="M40" i="3"/>
  <c r="G40" i="3"/>
  <c r="Q30" i="6" s="1"/>
  <c r="M36" i="3"/>
  <c r="F39" i="4"/>
  <c r="L43" i="3"/>
  <c r="V33" i="6" s="1"/>
  <c r="H36" i="5"/>
  <c r="G23" i="6" s="1"/>
  <c r="F40" i="4"/>
  <c r="M35" i="4"/>
  <c r="J55" i="6" s="1"/>
  <c r="J42" i="5"/>
  <c r="G40" i="5"/>
  <c r="H41" i="5"/>
  <c r="F41" i="5"/>
  <c r="K40" i="5"/>
  <c r="I35" i="5"/>
  <c r="H22" i="6" s="1"/>
  <c r="G35" i="5"/>
  <c r="F22" i="6" s="1"/>
  <c r="J16" i="6"/>
  <c r="H32" i="4"/>
  <c r="E52" i="6" s="1"/>
  <c r="J34" i="4"/>
  <c r="G54" i="6" s="1"/>
  <c r="G46" i="6"/>
  <c r="I33" i="4"/>
  <c r="F53" i="6" s="1"/>
  <c r="G43" i="3"/>
  <c r="Q33" i="6" s="1"/>
  <c r="G35" i="3"/>
  <c r="Q25" i="6" s="1"/>
  <c r="H43" i="3"/>
  <c r="R33" i="6" s="1"/>
  <c r="R17" i="6"/>
  <c r="H39" i="3"/>
  <c r="R29" i="6" s="1"/>
  <c r="T16" i="6"/>
  <c r="Q16" i="6"/>
  <c r="G38" i="3"/>
  <c r="Q28" i="6" s="1"/>
  <c r="H35" i="3"/>
  <c r="R25" i="6" s="1"/>
  <c r="R13" i="6"/>
  <c r="M34" i="3"/>
  <c r="M33" i="3"/>
  <c r="M39" i="3"/>
  <c r="Q17" i="6"/>
  <c r="G39" i="3"/>
  <c r="Q29" i="6" s="1"/>
  <c r="R14" i="6"/>
  <c r="H36" i="3"/>
  <c r="R26" i="6" s="1"/>
  <c r="Q11" i="6"/>
  <c r="G33" i="3"/>
  <c r="Q23" i="6" s="1"/>
  <c r="M32" i="4"/>
  <c r="J52" i="6" s="1"/>
  <c r="J44" i="6"/>
  <c r="H33" i="4"/>
  <c r="E53" i="6" s="1"/>
  <c r="E45" i="6"/>
  <c r="R15" i="6"/>
  <c r="H37" i="3"/>
  <c r="R27" i="6" s="1"/>
  <c r="F36" i="5"/>
  <c r="E23" i="6" s="1"/>
  <c r="I32" i="4"/>
  <c r="F52" i="6" s="1"/>
  <c r="F44" i="6"/>
  <c r="J36" i="4"/>
  <c r="G56" i="6" s="1"/>
  <c r="G48" i="6"/>
  <c r="H35" i="4"/>
  <c r="E55" i="6" s="1"/>
  <c r="E47" i="6"/>
  <c r="H41" i="3"/>
  <c r="R31" i="6" s="1"/>
  <c r="H42" i="3"/>
  <c r="R32" i="6" s="1"/>
  <c r="M41" i="3"/>
  <c r="G41" i="3"/>
  <c r="Q31" i="6" s="1"/>
  <c r="H38" i="3"/>
  <c r="R28" i="6" s="1"/>
  <c r="R16" i="6"/>
  <c r="M37" i="3"/>
  <c r="Q15" i="6"/>
  <c r="G37" i="3"/>
  <c r="Q27" i="6" s="1"/>
  <c r="S17" i="6"/>
  <c r="I39" i="3"/>
  <c r="S29" i="6" s="1"/>
  <c r="S15" i="6"/>
  <c r="I37" i="3"/>
  <c r="S27" i="6" s="1"/>
  <c r="S11" i="6"/>
  <c r="I33" i="3"/>
  <c r="S23" i="6" s="1"/>
  <c r="U17" i="6"/>
  <c r="K39" i="3"/>
  <c r="U29" i="6" s="1"/>
  <c r="U15" i="6"/>
  <c r="K37" i="3"/>
  <c r="U27" i="6" s="1"/>
  <c r="U11" i="6"/>
  <c r="K33" i="3"/>
  <c r="U23" i="6" s="1"/>
</calcChain>
</file>

<file path=xl/comments1.xml><?xml version="1.0" encoding="utf-8"?>
<comments xmlns="http://schemas.openxmlformats.org/spreadsheetml/2006/main">
  <authors>
    <author>Michael.Hennessy</author>
  </authors>
  <commentList>
    <comment ref="D18" authorId="0">
      <text>
        <r>
          <rPr>
            <b/>
            <sz val="8"/>
            <color indexed="81"/>
            <rFont val="Tahoma"/>
            <family val="2"/>
          </rPr>
          <t>Target 280 plants/m2 established in ealry October.</t>
        </r>
      </text>
    </comment>
    <comment ref="E19" authorId="0">
      <text>
        <r>
          <rPr>
            <b/>
            <sz val="8"/>
            <color indexed="81"/>
            <rFont val="Tahoma"/>
            <family val="2"/>
          </rPr>
          <t xml:space="preserve">Figure calculated from              </t>
        </r>
        <r>
          <rPr>
            <b/>
            <u/>
            <sz val="8"/>
            <color indexed="81"/>
            <rFont val="Tahoma"/>
            <family val="2"/>
          </rPr>
          <t>target plants per meter squared</t>
        </r>
        <r>
          <rPr>
            <b/>
            <sz val="8"/>
            <color indexed="81"/>
            <rFont val="Tahoma"/>
            <family val="2"/>
          </rPr>
          <t xml:space="preserve">                  % Establishment</t>
        </r>
      </text>
    </comment>
  </commentList>
</comments>
</file>

<file path=xl/comments2.xml><?xml version="1.0" encoding="utf-8"?>
<comments xmlns="http://schemas.openxmlformats.org/spreadsheetml/2006/main">
  <authors>
    <author>Michael.Hennessy</author>
  </authors>
  <commentList>
    <comment ref="D15" authorId="0">
      <text>
        <r>
          <rPr>
            <b/>
            <sz val="8"/>
            <color indexed="81"/>
            <rFont val="Tahoma"/>
            <family val="2"/>
          </rPr>
          <t>Michael.Hennessy:</t>
        </r>
        <r>
          <rPr>
            <sz val="8"/>
            <color indexed="81"/>
            <rFont val="Tahoma"/>
            <family val="2"/>
          </rPr>
          <t xml:space="preserve">
Target 250 plants/m2 established in early-October and increasing by 10 plants per week.</t>
        </r>
      </text>
    </comment>
    <comment ref="E16" authorId="0">
      <text>
        <r>
          <rPr>
            <sz val="8"/>
            <color indexed="81"/>
            <rFont val="Tahoma"/>
            <family val="2"/>
          </rPr>
          <t xml:space="preserve">Figure calculated from           </t>
        </r>
        <r>
          <rPr>
            <u/>
            <sz val="8"/>
            <color indexed="81"/>
            <rFont val="Tahoma"/>
            <family val="2"/>
          </rPr>
          <t>target plants per meter squared</t>
        </r>
        <r>
          <rPr>
            <sz val="8"/>
            <color indexed="81"/>
            <rFont val="Tahoma"/>
            <family val="2"/>
          </rPr>
          <t xml:space="preserve">                 % Establishment
</t>
        </r>
      </text>
    </comment>
  </commentList>
</comments>
</file>

<file path=xl/comments3.xml><?xml version="1.0" encoding="utf-8"?>
<comments xmlns="http://schemas.openxmlformats.org/spreadsheetml/2006/main">
  <authors>
    <author>Tim O'Donovan</author>
    <author>Michael.Hennessy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Tim O'Donovan:</t>
        </r>
        <r>
          <rPr>
            <sz val="9"/>
            <color indexed="81"/>
            <rFont val="Tahoma"/>
            <family val="2"/>
          </rPr>
          <t xml:space="preserve">
Target plant establishment of 350/m2 in mid-October.
</t>
        </r>
      </text>
    </comment>
    <comment ref="E17" authorId="1">
      <text>
        <r>
          <rPr>
            <b/>
            <sz val="8"/>
            <color indexed="81"/>
            <rFont val="Tahoma"/>
            <family val="2"/>
          </rPr>
          <t xml:space="preserve">Figure calculated from             </t>
        </r>
        <r>
          <rPr>
            <b/>
            <u/>
            <sz val="8"/>
            <color indexed="81"/>
            <rFont val="Tahoma"/>
            <family val="2"/>
          </rPr>
          <t xml:space="preserve">target plants per meter squared      </t>
        </r>
        <r>
          <rPr>
            <b/>
            <sz val="8"/>
            <color indexed="81"/>
            <rFont val="Tahoma"/>
            <family val="2"/>
          </rPr>
          <t xml:space="preserve">            % Establishment</t>
        </r>
      </text>
    </comment>
  </commentList>
</comments>
</file>

<file path=xl/comments4.xml><?xml version="1.0" encoding="utf-8"?>
<comments xmlns="http://schemas.openxmlformats.org/spreadsheetml/2006/main">
  <authors>
    <author>Michael.Hennessy</author>
  </authors>
  <commentList>
    <comment ref="C7" authorId="0">
      <text>
        <r>
          <rPr>
            <b/>
            <sz val="8"/>
            <color indexed="81"/>
            <rFont val="Tahoma"/>
            <family val="2"/>
          </rPr>
          <t>establish 280 plants to 1st week in October</t>
        </r>
      </text>
    </comment>
    <comment ref="D8" authorId="0">
      <text>
        <r>
          <rPr>
            <b/>
            <sz val="8"/>
            <color indexed="81"/>
            <rFont val="Tahoma"/>
            <family val="2"/>
          </rPr>
          <t xml:space="preserve">Figure calculated from              </t>
        </r>
        <r>
          <rPr>
            <b/>
            <u/>
            <sz val="8"/>
            <color indexed="81"/>
            <rFont val="Tahoma"/>
            <family val="2"/>
          </rPr>
          <t>target plants per meter squared</t>
        </r>
        <r>
          <rPr>
            <b/>
            <sz val="8"/>
            <color indexed="81"/>
            <rFont val="Tahoma"/>
            <family val="2"/>
          </rPr>
          <t xml:space="preserve">                  % Establishment</t>
        </r>
      </text>
    </comment>
    <comment ref="C39" authorId="0">
      <text>
        <r>
          <rPr>
            <b/>
            <sz val="8"/>
            <color indexed="81"/>
            <rFont val="Tahoma"/>
            <family val="2"/>
          </rPr>
          <t>establish 280 plants to 1st week in October</t>
        </r>
      </text>
    </comment>
  </commentList>
</comments>
</file>

<file path=xl/sharedStrings.xml><?xml version="1.0" encoding="utf-8"?>
<sst xmlns="http://schemas.openxmlformats.org/spreadsheetml/2006/main" count="138" uniqueCount="96">
  <si>
    <t>Seeds/m2</t>
  </si>
  <si>
    <t>Kg/ha</t>
  </si>
  <si>
    <t>All other cells are locked</t>
  </si>
  <si>
    <t>kgs/ha</t>
  </si>
  <si>
    <t>=</t>
  </si>
  <si>
    <t>To convert to from kgs/ha to lbs/ac enter kgs/ha into yellow box below and press 'enter'</t>
  </si>
  <si>
    <t>You can change seeds/m2 row &amp; TGW column to suit local conditions and seed lot</t>
  </si>
  <si>
    <t>TGW*</t>
  </si>
  <si>
    <t>st/ac</t>
  </si>
  <si>
    <t>KWS Cassia</t>
  </si>
  <si>
    <t>Sowing date (week)</t>
  </si>
  <si>
    <r>
      <t>Sept – 4</t>
    </r>
    <r>
      <rPr>
        <b/>
        <vertAlign val="superscript"/>
        <sz val="9"/>
        <rFont val="Times New Roman"/>
        <family val="1"/>
      </rPr>
      <t>th</t>
    </r>
    <r>
      <rPr>
        <b/>
        <sz val="9"/>
        <rFont val="Times New Roman"/>
        <family val="1"/>
      </rPr>
      <t xml:space="preserve"> Week</t>
    </r>
  </si>
  <si>
    <t>Winter Barley Seed Calculator</t>
  </si>
  <si>
    <t>Barra</t>
  </si>
  <si>
    <t>Huskey</t>
  </si>
  <si>
    <t>Winter Oats Seed Calculator</t>
  </si>
  <si>
    <t>Winter Wheat Seed Calculator</t>
  </si>
  <si>
    <t>JB Diego</t>
  </si>
  <si>
    <r>
      <t>Sept- 3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</si>
  <si>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Nov – 1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</si>
  <si>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Nov – 2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</si>
  <si>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Nov –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</si>
  <si>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t>% Establishment</t>
  </si>
  <si>
    <t>Target plants m2</t>
  </si>
  <si>
    <t>...Sowing Seeds m2</t>
  </si>
  <si>
    <t>….Sowing seeds m2</t>
  </si>
  <si>
    <t>…Sowing Seeds m2</t>
  </si>
  <si>
    <t>Volume *</t>
  </si>
  <si>
    <t>Winter Barley</t>
  </si>
  <si>
    <t>Winter Oats</t>
  </si>
  <si>
    <t>Winter Wheat</t>
  </si>
  <si>
    <r>
      <t>Oct –          1</t>
    </r>
    <r>
      <rPr>
        <b/>
        <vertAlign val="superscript"/>
        <sz val="9"/>
        <rFont val="Times New Roman"/>
        <family val="1"/>
      </rPr>
      <t>st</t>
    </r>
    <r>
      <rPr>
        <b/>
        <sz val="9"/>
        <rFont val="Times New Roman"/>
        <family val="1"/>
      </rPr>
      <t xml:space="preserve"> Week</t>
    </r>
  </si>
  <si>
    <r>
      <t>Oct –         2</t>
    </r>
    <r>
      <rPr>
        <b/>
        <vertAlign val="superscript"/>
        <sz val="9"/>
        <rFont val="Times New Roman"/>
        <family val="1"/>
      </rPr>
      <t>nd</t>
    </r>
    <r>
      <rPr>
        <b/>
        <sz val="9"/>
        <rFont val="Times New Roman"/>
        <family val="1"/>
      </rPr>
      <t xml:space="preserve"> Week</t>
    </r>
  </si>
  <si>
    <r>
      <t>Oct –          4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</si>
  <si>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Sept-            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</si>
  <si>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Sept –       4</t>
    </r>
    <r>
      <rPr>
        <b/>
        <vertAlign val="superscript"/>
        <sz val="9"/>
        <rFont val="Times New Roman"/>
        <family val="1"/>
      </rPr>
      <t>th</t>
    </r>
    <r>
      <rPr>
        <b/>
        <sz val="9"/>
        <rFont val="Times New Roman"/>
        <family val="1"/>
      </rPr>
      <t xml:space="preserve"> Week</t>
    </r>
  </si>
  <si>
    <r>
      <t>Oct –           1</t>
    </r>
    <r>
      <rPr>
        <b/>
        <vertAlign val="superscript"/>
        <sz val="9"/>
        <rFont val="Times New Roman"/>
        <family val="1"/>
      </rPr>
      <t>st</t>
    </r>
    <r>
      <rPr>
        <b/>
        <sz val="9"/>
        <rFont val="Times New Roman"/>
        <family val="1"/>
      </rPr>
      <t xml:space="preserve"> Week</t>
    </r>
  </si>
  <si>
    <r>
      <t>Oct –        2</t>
    </r>
    <r>
      <rPr>
        <b/>
        <vertAlign val="superscript"/>
        <sz val="9"/>
        <rFont val="Times New Roman"/>
        <family val="1"/>
      </rPr>
      <t>nd</t>
    </r>
    <r>
      <rPr>
        <b/>
        <sz val="9"/>
        <rFont val="Times New Roman"/>
        <family val="1"/>
      </rPr>
      <t xml:space="preserve"> Week</t>
    </r>
  </si>
  <si>
    <r>
      <t>Oct –       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</si>
  <si>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Oct –      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</si>
  <si>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Nov –        1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</si>
  <si>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Sept-             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</si>
  <si>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Oct –        4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</si>
  <si>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Nov –        2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</si>
  <si>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r>
      <t>Nov –        3</t>
    </r>
    <r>
      <rPr>
        <b/>
        <vertAlign val="superscript"/>
        <sz val="9"/>
        <rFont val="Times New Roman"/>
        <family val="1"/>
      </rPr>
      <t>rd</t>
    </r>
    <r>
      <rPr>
        <b/>
        <sz val="9"/>
        <rFont val="Times New Roman"/>
        <family val="1"/>
      </rPr>
      <t xml:space="preserve"> Week</t>
    </r>
  </si>
  <si>
    <t>To convert to from kgs/ha to st/ac enter kgs/ha into yellow box below and press 'enter'</t>
  </si>
  <si>
    <t>KWS Tower</t>
  </si>
  <si>
    <t>KWS Lumos</t>
  </si>
  <si>
    <t>TGW</t>
  </si>
  <si>
    <t>Growers are advised to adjust seeding rates based on the actual TGW of individual seed lots and on seedbed conditions.</t>
  </si>
  <si>
    <t>These are guideline figures which should be adjusted for seed TGW, seedbed conditions, expected pest attack, field history etc</t>
  </si>
  <si>
    <t>KWS Infinity</t>
  </si>
  <si>
    <t>Quadra*</t>
  </si>
  <si>
    <t>Garrus</t>
  </si>
  <si>
    <t>KWS Lilli</t>
  </si>
  <si>
    <t>Rockefeller</t>
  </si>
  <si>
    <t>KWS Kosmos</t>
  </si>
  <si>
    <t>Avatar</t>
  </si>
  <si>
    <t>Costello</t>
  </si>
  <si>
    <t>Torp</t>
  </si>
  <si>
    <r>
      <t>Sept-          3</t>
    </r>
    <r>
      <rPr>
        <b/>
        <vertAlign val="superscript"/>
        <sz val="12"/>
        <rFont val="Times New Roman"/>
        <family val="1"/>
      </rPr>
      <t>rd</t>
    </r>
    <r>
      <rPr>
        <b/>
        <sz val="12"/>
        <rFont val="Times New Roman"/>
        <family val="1"/>
      </rPr>
      <t xml:space="preserve"> Week</t>
    </r>
  </si>
  <si>
    <r>
      <t>Sept –     4</t>
    </r>
    <r>
      <rPr>
        <b/>
        <vertAlign val="superscript"/>
        <sz val="12"/>
        <rFont val="Times New Roman"/>
        <family val="1"/>
      </rPr>
      <t>th</t>
    </r>
    <r>
      <rPr>
        <b/>
        <sz val="12"/>
        <rFont val="Times New Roman"/>
        <family val="1"/>
      </rPr>
      <t xml:space="preserve"> Week</t>
    </r>
  </si>
  <si>
    <r>
      <t>Oct –          1</t>
    </r>
    <r>
      <rPr>
        <b/>
        <vertAlign val="superscript"/>
        <sz val="12"/>
        <rFont val="Times New Roman"/>
        <family val="1"/>
      </rPr>
      <t>st</t>
    </r>
    <r>
      <rPr>
        <b/>
        <sz val="12"/>
        <rFont val="Times New Roman"/>
        <family val="1"/>
      </rPr>
      <t xml:space="preserve"> Week</t>
    </r>
  </si>
  <si>
    <r>
      <t>Oct –         2</t>
    </r>
    <r>
      <rPr>
        <b/>
        <vertAlign val="superscript"/>
        <sz val="12"/>
        <rFont val="Times New Roman"/>
        <family val="1"/>
      </rPr>
      <t>nd</t>
    </r>
    <r>
      <rPr>
        <b/>
        <sz val="12"/>
        <rFont val="Times New Roman"/>
        <family val="1"/>
      </rPr>
      <t xml:space="preserve"> Week</t>
    </r>
  </si>
  <si>
    <r>
      <t>Oct –         3</t>
    </r>
    <r>
      <rPr>
        <b/>
        <vertAlign val="superscript"/>
        <sz val="12"/>
        <rFont val="Times New Roman"/>
        <family val="1"/>
      </rPr>
      <t>rd</t>
    </r>
    <r>
      <rPr>
        <b/>
        <sz val="12"/>
        <rFont val="Times New Roman"/>
        <family val="1"/>
      </rPr>
      <t xml:space="preserve"> Week</t>
    </r>
  </si>
  <si>
    <r>
      <t>Oct –          4</t>
    </r>
    <r>
      <rPr>
        <b/>
        <vertAlign val="superscript"/>
        <sz val="12"/>
        <rFont val="Times New Roman"/>
        <family val="1"/>
      </rPr>
      <t>rd</t>
    </r>
    <r>
      <rPr>
        <b/>
        <sz val="12"/>
        <rFont val="Times New Roman"/>
        <family val="1"/>
      </rPr>
      <t xml:space="preserve"> Week</t>
    </r>
  </si>
  <si>
    <r>
      <t>Sept-           3</t>
    </r>
    <r>
      <rPr>
        <b/>
        <vertAlign val="superscript"/>
        <sz val="12"/>
        <rFont val="Times New Roman"/>
        <family val="1"/>
      </rPr>
      <t>rd</t>
    </r>
    <r>
      <rPr>
        <b/>
        <sz val="12"/>
        <rFont val="Times New Roman"/>
        <family val="1"/>
      </rPr>
      <t xml:space="preserve"> Week</t>
    </r>
  </si>
  <si>
    <r>
      <t>Sept –         4</t>
    </r>
    <r>
      <rPr>
        <b/>
        <vertAlign val="superscript"/>
        <sz val="12"/>
        <rFont val="Times New Roman"/>
        <family val="1"/>
      </rPr>
      <t>th</t>
    </r>
    <r>
      <rPr>
        <b/>
        <sz val="12"/>
        <rFont val="Times New Roman"/>
        <family val="1"/>
      </rPr>
      <t xml:space="preserve"> Week</t>
    </r>
  </si>
  <si>
    <r>
      <t>Oct –         1</t>
    </r>
    <r>
      <rPr>
        <b/>
        <vertAlign val="superscript"/>
        <sz val="12"/>
        <rFont val="Times New Roman"/>
        <family val="1"/>
      </rPr>
      <t>st</t>
    </r>
    <r>
      <rPr>
        <b/>
        <sz val="12"/>
        <rFont val="Times New Roman"/>
        <family val="1"/>
      </rPr>
      <t xml:space="preserve"> Week</t>
    </r>
  </si>
  <si>
    <r>
      <t>Oct –            2</t>
    </r>
    <r>
      <rPr>
        <b/>
        <vertAlign val="superscript"/>
        <sz val="12"/>
        <rFont val="Times New Roman"/>
        <family val="1"/>
      </rPr>
      <t>nd</t>
    </r>
    <r>
      <rPr>
        <b/>
        <sz val="12"/>
        <rFont val="Times New Roman"/>
        <family val="1"/>
      </rPr>
      <t xml:space="preserve"> Week</t>
    </r>
  </si>
  <si>
    <r>
      <t>Oct –            3</t>
    </r>
    <r>
      <rPr>
        <b/>
        <vertAlign val="superscript"/>
        <sz val="12"/>
        <rFont val="Times New Roman"/>
        <family val="1"/>
      </rPr>
      <t>rd</t>
    </r>
    <r>
      <rPr>
        <b/>
        <sz val="12"/>
        <rFont val="Times New Roman"/>
        <family val="1"/>
      </rPr>
      <t xml:space="preserve"> Week</t>
    </r>
  </si>
  <si>
    <r>
      <t>Oct –         4</t>
    </r>
    <r>
      <rPr>
        <b/>
        <vertAlign val="superscript"/>
        <sz val="12"/>
        <rFont val="Times New Roman"/>
        <family val="1"/>
      </rPr>
      <t>rd</t>
    </r>
    <r>
      <rPr>
        <b/>
        <sz val="12"/>
        <rFont val="Times New Roman"/>
        <family val="1"/>
      </rPr>
      <t xml:space="preserve"> Week</t>
    </r>
  </si>
  <si>
    <r>
      <rPr>
        <b/>
        <sz val="12"/>
        <color rgb="FFFF0000"/>
        <rFont val="Arial"/>
        <family val="2"/>
      </rPr>
      <t>Winter Wheat</t>
    </r>
    <r>
      <rPr>
        <sz val="12"/>
        <rFont val="Arial"/>
        <family val="2"/>
      </rPr>
      <t xml:space="preserve"> yield is not as closely related to the number of grains/m2 as barley.</t>
    </r>
  </si>
  <si>
    <r>
      <t xml:space="preserve">Winter wheat can compensate for low plant numbers with spring counts of 100/m2 giving economic yields. </t>
    </r>
    <r>
      <rPr>
        <b/>
        <sz val="12"/>
        <rFont val="Arial"/>
        <family val="2"/>
      </rPr>
      <t>Aim to establish 200-250 plants/m2.</t>
    </r>
  </si>
  <si>
    <r>
      <t xml:space="preserve">The </t>
    </r>
    <r>
      <rPr>
        <b/>
        <sz val="12"/>
        <color rgb="FFFF0000"/>
        <rFont val="Arial"/>
        <family val="2"/>
      </rPr>
      <t>risk of lodging</t>
    </r>
    <r>
      <rPr>
        <sz val="12"/>
        <rFont val="Arial"/>
        <family val="2"/>
      </rPr>
      <t xml:space="preserve"> increases proportionally with earlier drilling and higher plant counts.  Rolling, spring nitorgen/PGR management can reduce this risk. </t>
    </r>
  </si>
  <si>
    <r>
      <t xml:space="preserve">The </t>
    </r>
    <r>
      <rPr>
        <b/>
        <sz val="12"/>
        <color rgb="FFFF0000"/>
        <rFont val="Arial"/>
        <family val="2"/>
      </rPr>
      <t>average establishment</t>
    </r>
    <r>
      <rPr>
        <sz val="12"/>
        <rFont val="Arial"/>
        <family val="2"/>
      </rPr>
      <t xml:space="preserve"> in Teagasc winter wheat trials was 75% from 2nd week October drilling.</t>
    </r>
  </si>
  <si>
    <r>
      <rPr>
        <b/>
        <sz val="12"/>
        <rFont val="Arial"/>
        <family val="2"/>
      </rPr>
      <t>Aim to establish</t>
    </r>
    <r>
      <rPr>
        <sz val="12"/>
        <rFont val="Arial"/>
        <family val="2"/>
      </rPr>
      <t xml:space="preserve"> 250-300 plants/m2 which will tiller to produce 1000-1200 heads/m2 at harvest. </t>
    </r>
  </si>
  <si>
    <r>
      <rPr>
        <b/>
        <sz val="12"/>
        <rFont val="Arial"/>
        <family val="2"/>
      </rPr>
      <t>Assess head count</t>
    </r>
    <r>
      <rPr>
        <sz val="12"/>
        <rFont val="Arial"/>
        <family val="2"/>
      </rPr>
      <t xml:space="preserve"> pre-harvest by cutting and counting the number of heads (and grains) in 0.1 m2 hoop.</t>
    </r>
  </si>
  <si>
    <r>
      <rPr>
        <b/>
        <sz val="12"/>
        <color indexed="10"/>
        <rFont val="Arial"/>
        <family val="2"/>
      </rPr>
      <t>Winter Barley</t>
    </r>
    <r>
      <rPr>
        <sz val="12"/>
        <rFont val="Arial"/>
        <family val="2"/>
      </rPr>
      <t xml:space="preserve"> yield is closely related to the number of grains/m2 harvested, highlighting the importance of seeding rate and establishment in achieving high yields.</t>
    </r>
  </si>
  <si>
    <r>
      <rPr>
        <b/>
        <sz val="12"/>
        <rFont val="Arial"/>
        <family val="2"/>
      </rPr>
      <t>Assess establishment</t>
    </r>
    <r>
      <rPr>
        <sz val="12"/>
        <rFont val="Arial"/>
        <family val="2"/>
      </rPr>
      <t xml:space="preserve"> at 1-2 leaf stage with a 0.1 m2 wire or plastic pipe hoop (112 cm circumference).</t>
    </r>
  </si>
  <si>
    <t>Bennington</t>
  </si>
  <si>
    <t>KWS Barny</t>
  </si>
  <si>
    <t>KWS Conros</t>
  </si>
  <si>
    <t>Carneval</t>
  </si>
  <si>
    <t>Teagasc Seed Rate Calculator Guide 2017/18</t>
  </si>
  <si>
    <t>Keely</t>
  </si>
  <si>
    <t>Avanti</t>
  </si>
  <si>
    <t xml:space="preserve">*Note:TGW 2017 only (DAFM data) </t>
  </si>
  <si>
    <t xml:space="preserve">Note:TGW 2017 only (DAFM data) </t>
  </si>
  <si>
    <t>Belfry*</t>
  </si>
  <si>
    <t>Bazooka*</t>
  </si>
  <si>
    <t>*Volume, Belfry, Bazooka and Quadra (hybrid) seed rates 200 seeds/m2 in September, 220-240/m2 in October</t>
  </si>
  <si>
    <t>Nov –       1st Week</t>
  </si>
  <si>
    <t>Oct –       4th Week</t>
  </si>
  <si>
    <t>Nov –        1st Week</t>
  </si>
  <si>
    <t>Nov –       2nd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</si>
</sst>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22"/>
      <name val="Arial"/>
      <family val="2"/>
    </font>
    <font>
      <b/>
      <sz val="9"/>
      <name val="Times New Roman"/>
      <family val="1"/>
    </font>
    <font>
      <b/>
      <vertAlign val="superscript"/>
      <sz val="9"/>
      <name val="Times New Roman"/>
      <family val="1"/>
    </font>
    <font>
      <sz val="11"/>
      <name val="Times New Roman"/>
      <family val="1"/>
    </font>
    <font>
      <b/>
      <sz val="1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  <font>
      <b/>
      <u/>
      <sz val="8"/>
      <color indexed="81"/>
      <name val="Tahoma"/>
      <family val="2"/>
    </font>
    <font>
      <i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sz val="11"/>
      <name val="Arial"/>
      <family val="2"/>
    </font>
    <font>
      <b/>
      <vertAlign val="superscript"/>
      <sz val="12"/>
      <name val="Times New Roman"/>
      <family val="1"/>
    </font>
    <font>
      <sz val="14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rgb="FFFF0000"/>
      <name val="Arial"/>
      <family val="2"/>
    </font>
    <font>
      <b/>
      <sz val="12"/>
      <color indexed="10"/>
      <name val="Arial"/>
      <family val="2"/>
    </font>
    <font>
      <b/>
      <u/>
      <sz val="1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6E6E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4" fillId="0" borderId="0" xfId="0" applyFont="1" applyBorder="1" applyAlignment="1" applyProtection="1">
      <alignment horizontal="center"/>
    </xf>
    <xf numFmtId="0" fontId="2" fillId="8" borderId="1" xfId="0" applyFont="1" applyFill="1" applyBorder="1" applyAlignment="1" applyProtection="1">
      <alignment vertical="top" wrapText="1"/>
      <protection locked="0"/>
    </xf>
    <xf numFmtId="0" fontId="1" fillId="8" borderId="1" xfId="0" applyFont="1" applyFill="1" applyBorder="1" applyAlignment="1" applyProtection="1">
      <alignment horizontal="center"/>
      <protection locked="0"/>
    </xf>
    <xf numFmtId="9" fontId="9" fillId="8" borderId="1" xfId="0" applyNumberFormat="1" applyFont="1" applyFill="1" applyBorder="1" applyAlignment="1" applyProtection="1">
      <alignment horizontal="center" vertical="top" wrapText="1"/>
      <protection locked="0"/>
    </xf>
    <xf numFmtId="1" fontId="4" fillId="9" borderId="1" xfId="0" applyNumberFormat="1" applyFont="1" applyFill="1" applyBorder="1" applyAlignment="1" applyProtection="1">
      <alignment horizontal="center"/>
    </xf>
    <xf numFmtId="164" fontId="4" fillId="9" borderId="1" xfId="0" applyNumberFormat="1" applyFont="1" applyFill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center" vertical="top" wrapText="1"/>
      <protection locked="0"/>
    </xf>
    <xf numFmtId="0" fontId="4" fillId="10" borderId="9" xfId="0" applyFont="1" applyFill="1" applyBorder="1" applyAlignment="1" applyProtection="1">
      <alignment horizontal="left"/>
    </xf>
    <xf numFmtId="0" fontId="4" fillId="10" borderId="0" xfId="0" applyFont="1" applyFill="1" applyBorder="1" applyAlignment="1" applyProtection="1">
      <alignment horizontal="center"/>
    </xf>
    <xf numFmtId="0" fontId="4" fillId="10" borderId="2" xfId="0" applyFont="1" applyFill="1" applyBorder="1" applyAlignment="1" applyProtection="1">
      <alignment horizontal="center"/>
    </xf>
    <xf numFmtId="1" fontId="4" fillId="10" borderId="1" xfId="0" applyNumberFormat="1" applyFont="1" applyFill="1" applyBorder="1" applyAlignment="1" applyProtection="1">
      <alignment horizontal="center"/>
    </xf>
    <xf numFmtId="164" fontId="4" fillId="10" borderId="1" xfId="0" applyNumberFormat="1" applyFont="1" applyFill="1" applyBorder="1" applyAlignment="1" applyProtection="1">
      <alignment horizontal="center"/>
    </xf>
    <xf numFmtId="0" fontId="0" fillId="10" borderId="0" xfId="0" applyFill="1" applyProtection="1"/>
    <xf numFmtId="0" fontId="0" fillId="10" borderId="12" xfId="0" applyFill="1" applyBorder="1" applyProtection="1"/>
    <xf numFmtId="0" fontId="0" fillId="10" borderId="13" xfId="0" applyFill="1" applyBorder="1" applyProtection="1"/>
    <xf numFmtId="0" fontId="0" fillId="10" borderId="14" xfId="0" applyFill="1" applyBorder="1" applyProtection="1"/>
    <xf numFmtId="0" fontId="0" fillId="10" borderId="15" xfId="0" applyFill="1" applyBorder="1" applyProtection="1"/>
    <xf numFmtId="0" fontId="0" fillId="10" borderId="0" xfId="0" applyFill="1" applyBorder="1" applyProtection="1"/>
    <xf numFmtId="0" fontId="0" fillId="10" borderId="16" xfId="0" applyFill="1" applyBorder="1" applyProtection="1"/>
    <xf numFmtId="0" fontId="5" fillId="10" borderId="0" xfId="0" applyFont="1" applyFill="1" applyBorder="1" applyAlignment="1" applyProtection="1">
      <alignment horizontal="center"/>
    </xf>
    <xf numFmtId="0" fontId="0" fillId="10" borderId="3" xfId="0" applyFill="1" applyBorder="1" applyProtection="1"/>
    <xf numFmtId="0" fontId="0" fillId="10" borderId="4" xfId="0" applyFill="1" applyBorder="1" applyProtection="1"/>
    <xf numFmtId="0" fontId="0" fillId="10" borderId="9" xfId="0" applyFill="1" applyBorder="1" applyAlignment="1" applyProtection="1">
      <alignment horizontal="left"/>
    </xf>
    <xf numFmtId="0" fontId="0" fillId="10" borderId="8" xfId="0" applyFill="1" applyBorder="1" applyAlignment="1" applyProtection="1">
      <alignment horizontal="left"/>
    </xf>
    <xf numFmtId="0" fontId="0" fillId="10" borderId="7" xfId="0" applyFill="1" applyBorder="1" applyProtection="1"/>
    <xf numFmtId="0" fontId="0" fillId="10" borderId="8" xfId="0" applyFill="1" applyBorder="1" applyProtection="1"/>
    <xf numFmtId="0" fontId="7" fillId="10" borderId="1" xfId="0" applyFont="1" applyFill="1" applyBorder="1" applyAlignment="1" applyProtection="1">
      <alignment vertical="top" wrapText="1"/>
    </xf>
    <xf numFmtId="0" fontId="9" fillId="10" borderId="1" xfId="0" applyFont="1" applyFill="1" applyBorder="1" applyAlignment="1" applyProtection="1">
      <alignment horizontal="center" vertical="top" wrapText="1"/>
    </xf>
    <xf numFmtId="0" fontId="0" fillId="10" borderId="5" xfId="0" applyFill="1" applyBorder="1" applyProtection="1"/>
    <xf numFmtId="0" fontId="9" fillId="10" borderId="0" xfId="0" applyFont="1" applyFill="1" applyBorder="1" applyAlignment="1" applyProtection="1">
      <alignment horizontal="center" vertical="top" wrapText="1"/>
    </xf>
    <xf numFmtId="0" fontId="9" fillId="10" borderId="6" xfId="0" applyFont="1" applyFill="1" applyBorder="1" applyAlignment="1" applyProtection="1">
      <alignment horizontal="center" vertical="top" wrapText="1"/>
    </xf>
    <xf numFmtId="9" fontId="9" fillId="10" borderId="1" xfId="0" applyNumberFormat="1" applyFont="1" applyFill="1" applyBorder="1" applyAlignment="1" applyProtection="1">
      <alignment horizontal="center" vertical="top" wrapText="1"/>
    </xf>
    <xf numFmtId="0" fontId="0" fillId="10" borderId="6" xfId="0" applyFill="1" applyBorder="1" applyProtection="1"/>
    <xf numFmtId="0" fontId="0" fillId="10" borderId="2" xfId="0" applyFill="1" applyBorder="1" applyAlignment="1" applyProtection="1"/>
    <xf numFmtId="0" fontId="0" fillId="10" borderId="10" xfId="0" applyFill="1" applyBorder="1" applyAlignment="1" applyProtection="1"/>
    <xf numFmtId="0" fontId="2" fillId="9" borderId="1" xfId="0" applyFont="1" applyFill="1" applyBorder="1" applyAlignment="1" applyProtection="1">
      <alignment vertical="top" wrapText="1"/>
    </xf>
    <xf numFmtId="0" fontId="1" fillId="9" borderId="1" xfId="0" applyFont="1" applyFill="1" applyBorder="1" applyAlignment="1" applyProtection="1">
      <alignment horizontal="center"/>
    </xf>
    <xf numFmtId="0" fontId="15" fillId="10" borderId="0" xfId="0" applyFont="1" applyFill="1" applyBorder="1" applyProtection="1"/>
    <xf numFmtId="0" fontId="0" fillId="10" borderId="17" xfId="0" applyFill="1" applyBorder="1" applyProtection="1"/>
    <xf numFmtId="0" fontId="0" fillId="10" borderId="18" xfId="0" applyFill="1" applyBorder="1" applyProtection="1"/>
    <xf numFmtId="0" fontId="0" fillId="10" borderId="19" xfId="0" applyFill="1" applyBorder="1" applyProtection="1"/>
    <xf numFmtId="0" fontId="0" fillId="8" borderId="0" xfId="0" applyFill="1" applyProtection="1"/>
    <xf numFmtId="0" fontId="4" fillId="11" borderId="0" xfId="0" applyFont="1" applyFill="1" applyBorder="1" applyAlignment="1" applyProtection="1">
      <alignment horizontal="center"/>
    </xf>
    <xf numFmtId="0" fontId="0" fillId="11" borderId="0" xfId="0" applyFill="1" applyProtection="1"/>
    <xf numFmtId="0" fontId="0" fillId="11" borderId="12" xfId="0" applyFill="1" applyBorder="1" applyProtection="1"/>
    <xf numFmtId="0" fontId="0" fillId="11" borderId="13" xfId="0" applyFill="1" applyBorder="1" applyProtection="1"/>
    <xf numFmtId="0" fontId="0" fillId="11" borderId="14" xfId="0" applyFill="1" applyBorder="1" applyProtection="1"/>
    <xf numFmtId="0" fontId="0" fillId="11" borderId="15" xfId="0" applyFill="1" applyBorder="1" applyProtection="1"/>
    <xf numFmtId="0" fontId="0" fillId="11" borderId="0" xfId="0" applyFill="1" applyBorder="1" applyProtection="1"/>
    <xf numFmtId="0" fontId="0" fillId="11" borderId="16" xfId="0" applyFill="1" applyBorder="1" applyProtection="1"/>
    <xf numFmtId="0" fontId="5" fillId="11" borderId="0" xfId="0" applyFont="1" applyFill="1" applyBorder="1" applyAlignment="1" applyProtection="1">
      <alignment horizontal="center"/>
    </xf>
    <xf numFmtId="0" fontId="7" fillId="11" borderId="1" xfId="0" applyFont="1" applyFill="1" applyBorder="1" applyAlignment="1" applyProtection="1">
      <alignment vertical="top" wrapText="1"/>
    </xf>
    <xf numFmtId="0" fontId="2" fillId="11" borderId="1" xfId="0" applyFont="1" applyFill="1" applyBorder="1" applyAlignment="1" applyProtection="1">
      <alignment vertical="top" wrapText="1"/>
    </xf>
    <xf numFmtId="0" fontId="1" fillId="11" borderId="1" xfId="0" applyFont="1" applyFill="1" applyBorder="1" applyAlignment="1" applyProtection="1">
      <alignment horizontal="center"/>
    </xf>
    <xf numFmtId="0" fontId="15" fillId="11" borderId="0" xfId="0" applyFont="1" applyFill="1" applyBorder="1" applyProtection="1"/>
    <xf numFmtId="0" fontId="0" fillId="11" borderId="17" xfId="0" applyFill="1" applyBorder="1" applyProtection="1"/>
    <xf numFmtId="0" fontId="0" fillId="11" borderId="18" xfId="0" applyFill="1" applyBorder="1" applyProtection="1"/>
    <xf numFmtId="0" fontId="0" fillId="11" borderId="19" xfId="0" applyFill="1" applyBorder="1" applyProtection="1"/>
    <xf numFmtId="1" fontId="9" fillId="9" borderId="1" xfId="0" applyNumberFormat="1" applyFont="1" applyFill="1" applyBorder="1" applyAlignment="1" applyProtection="1">
      <alignment horizontal="center" vertical="top" wrapText="1"/>
    </xf>
    <xf numFmtId="0" fontId="5" fillId="8" borderId="1" xfId="0" applyFont="1" applyFill="1" applyBorder="1" applyAlignment="1" applyProtection="1">
      <alignment horizontal="center"/>
      <protection locked="0"/>
    </xf>
    <xf numFmtId="0" fontId="0" fillId="11" borderId="1" xfId="0" applyFill="1" applyBorder="1" applyProtection="1"/>
    <xf numFmtId="0" fontId="4" fillId="12" borderId="0" xfId="0" applyFont="1" applyFill="1" applyBorder="1" applyAlignment="1" applyProtection="1">
      <alignment horizontal="center"/>
    </xf>
    <xf numFmtId="1" fontId="4" fillId="12" borderId="1" xfId="0" applyNumberFormat="1" applyFont="1" applyFill="1" applyBorder="1" applyAlignment="1" applyProtection="1">
      <alignment horizontal="center"/>
    </xf>
    <xf numFmtId="164" fontId="4" fillId="12" borderId="1" xfId="0" applyNumberFormat="1" applyFont="1" applyFill="1" applyBorder="1" applyAlignment="1" applyProtection="1">
      <alignment horizontal="center"/>
    </xf>
    <xf numFmtId="0" fontId="0" fillId="12" borderId="0" xfId="0" applyFill="1" applyProtection="1"/>
    <xf numFmtId="0" fontId="0" fillId="12" borderId="12" xfId="0" applyFill="1" applyBorder="1" applyProtection="1"/>
    <xf numFmtId="0" fontId="0" fillId="12" borderId="13" xfId="0" applyFill="1" applyBorder="1" applyProtection="1"/>
    <xf numFmtId="0" fontId="0" fillId="12" borderId="14" xfId="0" applyFill="1" applyBorder="1" applyProtection="1"/>
    <xf numFmtId="0" fontId="0" fillId="12" borderId="15" xfId="0" applyFill="1" applyBorder="1" applyProtection="1"/>
    <xf numFmtId="0" fontId="0" fillId="12" borderId="0" xfId="0" applyFill="1" applyBorder="1" applyProtection="1"/>
    <xf numFmtId="0" fontId="0" fillId="12" borderId="16" xfId="0" applyFill="1" applyBorder="1" applyProtection="1"/>
    <xf numFmtId="0" fontId="5" fillId="12" borderId="0" xfId="0" applyFont="1" applyFill="1" applyBorder="1" applyAlignment="1" applyProtection="1">
      <alignment horizontal="center"/>
    </xf>
    <xf numFmtId="0" fontId="7" fillId="12" borderId="1" xfId="0" applyFont="1" applyFill="1" applyBorder="1" applyAlignment="1" applyProtection="1">
      <alignment vertical="top" wrapText="1"/>
    </xf>
    <xf numFmtId="0" fontId="9" fillId="12" borderId="1" xfId="0" applyFont="1" applyFill="1" applyBorder="1" applyAlignment="1" applyProtection="1">
      <alignment horizontal="center" vertical="top" wrapText="1"/>
    </xf>
    <xf numFmtId="0" fontId="9" fillId="12" borderId="0" xfId="0" applyFont="1" applyFill="1" applyBorder="1" applyAlignment="1" applyProtection="1">
      <alignment horizontal="center" vertical="top" wrapText="1"/>
    </xf>
    <xf numFmtId="9" fontId="9" fillId="12" borderId="1" xfId="0" applyNumberFormat="1" applyFont="1" applyFill="1" applyBorder="1" applyAlignment="1" applyProtection="1">
      <alignment horizontal="center" vertical="top" wrapText="1"/>
    </xf>
    <xf numFmtId="0" fontId="2" fillId="12" borderId="1" xfId="0" applyFont="1" applyFill="1" applyBorder="1" applyAlignment="1" applyProtection="1">
      <alignment vertical="top" wrapText="1"/>
    </xf>
    <xf numFmtId="0" fontId="1" fillId="12" borderId="1" xfId="0" applyFont="1" applyFill="1" applyBorder="1" applyAlignment="1" applyProtection="1">
      <alignment horizontal="center"/>
    </xf>
    <xf numFmtId="0" fontId="15" fillId="12" borderId="0" xfId="0" applyFont="1" applyFill="1" applyBorder="1" applyProtection="1"/>
    <xf numFmtId="0" fontId="0" fillId="12" borderId="17" xfId="0" applyFill="1" applyBorder="1" applyProtection="1"/>
    <xf numFmtId="0" fontId="0" fillId="12" borderId="18" xfId="0" applyFill="1" applyBorder="1" applyProtection="1"/>
    <xf numFmtId="0" fontId="0" fillId="12" borderId="19" xfId="0" applyFill="1" applyBorder="1" applyProtection="1"/>
    <xf numFmtId="0" fontId="7" fillId="12" borderId="11" xfId="0" applyFont="1" applyFill="1" applyBorder="1" applyAlignment="1" applyProtection="1">
      <alignment vertical="top" wrapText="1"/>
    </xf>
    <xf numFmtId="0" fontId="0" fillId="12" borderId="1" xfId="0" applyFill="1" applyBorder="1" applyProtection="1"/>
    <xf numFmtId="164" fontId="5" fillId="9" borderId="1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0" xfId="0" applyBorder="1" applyProtection="1"/>
    <xf numFmtId="0" fontId="0" fillId="0" borderId="16" xfId="0" applyBorder="1" applyProtection="1"/>
    <xf numFmtId="0" fontId="5" fillId="0" borderId="15" xfId="0" applyFont="1" applyBorder="1" applyProtection="1"/>
    <xf numFmtId="0" fontId="5" fillId="0" borderId="0" xfId="0" applyFont="1" applyBorder="1" applyProtection="1"/>
    <xf numFmtId="0" fontId="5" fillId="0" borderId="16" xfId="0" applyFont="1" applyBorder="1" applyProtection="1"/>
    <xf numFmtId="0" fontId="5" fillId="0" borderId="0" xfId="0" applyFont="1" applyProtection="1"/>
    <xf numFmtId="0" fontId="0" fillId="0" borderId="1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0" fillId="0" borderId="19" xfId="0" applyBorder="1" applyProtection="1"/>
    <xf numFmtId="0" fontId="1" fillId="10" borderId="0" xfId="0" applyFont="1" applyFill="1" applyBorder="1" applyProtection="1"/>
    <xf numFmtId="0" fontId="0" fillId="8" borderId="1" xfId="0" applyFill="1" applyBorder="1" applyProtection="1"/>
    <xf numFmtId="0" fontId="0" fillId="0" borderId="0" xfId="0" applyBorder="1" applyAlignment="1" applyProtection="1"/>
    <xf numFmtId="0" fontId="4" fillId="0" borderId="1" xfId="0" applyFont="1" applyBorder="1" applyAlignment="1" applyProtection="1">
      <alignment horizontal="center"/>
    </xf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7" fillId="8" borderId="0" xfId="0" applyFont="1" applyFill="1" applyBorder="1" applyAlignment="1" applyProtection="1">
      <alignment vertical="top" wrapText="1"/>
    </xf>
    <xf numFmtId="1" fontId="19" fillId="8" borderId="0" xfId="0" applyNumberFormat="1" applyFont="1" applyFill="1" applyBorder="1" applyAlignment="1" applyProtection="1">
      <alignment horizontal="center" vertical="top" wrapText="1"/>
    </xf>
    <xf numFmtId="1" fontId="19" fillId="8" borderId="0" xfId="1" applyNumberFormat="1" applyFont="1" applyFill="1" applyBorder="1" applyAlignment="1" applyProtection="1">
      <alignment horizontal="center" vertical="top" wrapText="1"/>
    </xf>
    <xf numFmtId="9" fontId="19" fillId="8" borderId="0" xfId="1" applyFont="1" applyFill="1" applyBorder="1" applyAlignment="1" applyProtection="1">
      <alignment horizontal="center" vertical="top" wrapText="1"/>
    </xf>
    <xf numFmtId="0" fontId="0" fillId="8" borderId="0" xfId="0" applyFill="1" applyBorder="1" applyProtection="1"/>
    <xf numFmtId="1" fontId="5" fillId="8" borderId="0" xfId="0" applyNumberFormat="1" applyFont="1" applyFill="1" applyBorder="1" applyAlignment="1" applyProtection="1">
      <alignment horizontal="center"/>
    </xf>
    <xf numFmtId="1" fontId="5" fillId="8" borderId="0" xfId="0" applyNumberFormat="1" applyFont="1" applyFill="1" applyBorder="1" applyAlignment="1" applyProtection="1">
      <alignment horizontal="center" vertical="top" wrapText="1"/>
    </xf>
    <xf numFmtId="0" fontId="18" fillId="8" borderId="0" xfId="0" applyFont="1" applyFill="1" applyBorder="1" applyProtection="1"/>
    <xf numFmtId="164" fontId="5" fillId="8" borderId="0" xfId="0" applyNumberFormat="1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20" fillId="0" borderId="0" xfId="0" applyFont="1" applyBorder="1" applyProtection="1"/>
    <xf numFmtId="0" fontId="10" fillId="0" borderId="0" xfId="0" applyFont="1" applyBorder="1" applyProtection="1"/>
    <xf numFmtId="0" fontId="18" fillId="0" borderId="0" xfId="0" applyFont="1" applyBorder="1" applyProtection="1"/>
    <xf numFmtId="0" fontId="0" fillId="0" borderId="1" xfId="0" applyBorder="1" applyAlignment="1" applyProtection="1"/>
    <xf numFmtId="0" fontId="19" fillId="5" borderId="1" xfId="0" applyFont="1" applyFill="1" applyBorder="1" applyAlignment="1" applyProtection="1">
      <alignment vertical="top" wrapText="1"/>
    </xf>
    <xf numFmtId="1" fontId="20" fillId="2" borderId="1" xfId="0" applyNumberFormat="1" applyFont="1" applyFill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vertical="center" wrapText="1"/>
    </xf>
    <xf numFmtId="0" fontId="20" fillId="3" borderId="1" xfId="0" applyFont="1" applyFill="1" applyBorder="1" applyAlignment="1" applyProtection="1">
      <alignment horizontal="center"/>
    </xf>
    <xf numFmtId="1" fontId="20" fillId="15" borderId="1" xfId="0" applyNumberFormat="1" applyFont="1" applyFill="1" applyBorder="1" applyAlignment="1" applyProtection="1">
      <alignment horizontal="center"/>
    </xf>
    <xf numFmtId="0" fontId="20" fillId="13" borderId="1" xfId="0" applyFont="1" applyFill="1" applyBorder="1" applyAlignment="1" applyProtection="1">
      <alignment horizontal="center"/>
    </xf>
    <xf numFmtId="0" fontId="20" fillId="0" borderId="1" xfId="0" applyFont="1" applyBorder="1" applyProtection="1"/>
    <xf numFmtId="0" fontId="20" fillId="0" borderId="1" xfId="0" applyFont="1" applyBorder="1" applyAlignment="1" applyProtection="1">
      <alignment horizontal="center"/>
    </xf>
    <xf numFmtId="164" fontId="20" fillId="16" borderId="1" xfId="0" applyNumberFormat="1" applyFont="1" applyFill="1" applyBorder="1" applyAlignment="1" applyProtection="1">
      <alignment horizontal="center"/>
    </xf>
    <xf numFmtId="0" fontId="20" fillId="6" borderId="1" xfId="0" applyFont="1" applyFill="1" applyBorder="1" applyAlignment="1" applyProtection="1">
      <alignment horizontal="center"/>
    </xf>
    <xf numFmtId="0" fontId="20" fillId="14" borderId="1" xfId="0" applyFont="1" applyFill="1" applyBorder="1" applyAlignment="1" applyProtection="1">
      <alignment horizontal="center"/>
    </xf>
    <xf numFmtId="0" fontId="23" fillId="0" borderId="1" xfId="0" applyFont="1" applyBorder="1" applyProtection="1"/>
    <xf numFmtId="164" fontId="20" fillId="4" borderId="1" xfId="0" applyNumberFormat="1" applyFont="1" applyFill="1" applyBorder="1" applyAlignment="1" applyProtection="1">
      <alignment horizontal="center"/>
    </xf>
    <xf numFmtId="0" fontId="24" fillId="16" borderId="1" xfId="0" applyFont="1" applyFill="1" applyBorder="1" applyAlignment="1" applyProtection="1">
      <alignment horizontal="center" vertical="top" wrapText="1"/>
    </xf>
    <xf numFmtId="1" fontId="24" fillId="10" borderId="1" xfId="0" applyNumberFormat="1" applyFont="1" applyFill="1" applyBorder="1" applyAlignment="1" applyProtection="1">
      <alignment horizontal="center" vertical="top" wrapText="1"/>
    </xf>
    <xf numFmtId="9" fontId="24" fillId="14" borderId="1" xfId="0" applyNumberFormat="1" applyFont="1" applyFill="1" applyBorder="1" applyAlignment="1" applyProtection="1">
      <alignment horizontal="center" vertical="top" wrapText="1"/>
    </xf>
    <xf numFmtId="1" fontId="24" fillId="4" borderId="1" xfId="0" applyNumberFormat="1" applyFont="1" applyFill="1" applyBorder="1" applyAlignment="1" applyProtection="1">
      <alignment horizontal="center" vertical="top" wrapText="1"/>
    </xf>
    <xf numFmtId="1" fontId="24" fillId="5" borderId="1" xfId="1" applyNumberFormat="1" applyFont="1" applyFill="1" applyBorder="1" applyAlignment="1" applyProtection="1">
      <alignment horizontal="center" vertical="top" wrapText="1"/>
    </xf>
    <xf numFmtId="9" fontId="24" fillId="6" borderId="1" xfId="1" applyFont="1" applyFill="1" applyBorder="1" applyAlignment="1" applyProtection="1">
      <alignment horizontal="center" vertical="top" wrapText="1"/>
    </xf>
    <xf numFmtId="0" fontId="23" fillId="8" borderId="1" xfId="0" applyFont="1" applyFill="1" applyBorder="1" applyProtection="1"/>
    <xf numFmtId="0" fontId="23" fillId="0" borderId="1" xfId="0" applyFont="1" applyBorder="1" applyAlignment="1" applyProtection="1">
      <alignment vertical="top" wrapText="1"/>
    </xf>
    <xf numFmtId="0" fontId="23" fillId="0" borderId="1" xfId="0" applyFont="1" applyFill="1" applyBorder="1" applyAlignment="1" applyProtection="1">
      <alignment vertical="top" wrapText="1"/>
    </xf>
    <xf numFmtId="0" fontId="23" fillId="0" borderId="1" xfId="0" applyFont="1" applyFill="1" applyBorder="1" applyAlignment="1" applyProtection="1">
      <alignment wrapText="1"/>
    </xf>
    <xf numFmtId="0" fontId="24" fillId="5" borderId="1" xfId="0" applyFont="1" applyFill="1" applyBorder="1" applyAlignment="1" applyProtection="1">
      <alignment vertical="top" wrapText="1"/>
    </xf>
    <xf numFmtId="1" fontId="24" fillId="5" borderId="1" xfId="0" applyNumberFormat="1" applyFont="1" applyFill="1" applyBorder="1" applyAlignment="1" applyProtection="1">
      <alignment horizontal="center" vertical="top" wrapText="1"/>
    </xf>
    <xf numFmtId="9" fontId="24" fillId="14" borderId="1" xfId="1" applyFont="1" applyFill="1" applyBorder="1" applyAlignment="1" applyProtection="1">
      <alignment horizontal="center" vertical="top" wrapText="1"/>
    </xf>
    <xf numFmtId="9" fontId="25" fillId="0" borderId="1" xfId="0" applyNumberFormat="1" applyFont="1" applyFill="1" applyBorder="1" applyAlignment="1" applyProtection="1">
      <alignment horizontal="center" vertical="top" wrapText="1"/>
    </xf>
    <xf numFmtId="0" fontId="25" fillId="0" borderId="1" xfId="0" applyFont="1" applyBorder="1" applyAlignment="1" applyProtection="1">
      <alignment vertical="top" wrapText="1"/>
    </xf>
    <xf numFmtId="0" fontId="20" fillId="7" borderId="1" xfId="0" applyFont="1" applyFill="1" applyBorder="1" applyAlignment="1" applyProtection="1">
      <alignment horizontal="center"/>
    </xf>
    <xf numFmtId="0" fontId="23" fillId="7" borderId="1" xfId="0" applyFont="1" applyFill="1" applyBorder="1" applyAlignment="1" applyProtection="1">
      <alignment horizontal="center"/>
    </xf>
    <xf numFmtId="0" fontId="25" fillId="0" borderId="1" xfId="0" applyFont="1" applyFill="1" applyBorder="1" applyAlignment="1" applyProtection="1">
      <alignment vertical="top" wrapText="1"/>
    </xf>
    <xf numFmtId="0" fontId="18" fillId="0" borderId="15" xfId="0" applyFont="1" applyBorder="1" applyProtection="1"/>
    <xf numFmtId="0" fontId="18" fillId="0" borderId="16" xfId="0" applyFont="1" applyBorder="1" applyProtection="1"/>
    <xf numFmtId="0" fontId="2" fillId="8" borderId="1" xfId="0" applyFont="1" applyFill="1" applyBorder="1" applyAlignment="1" applyProtection="1">
      <alignment vertical="top" wrapText="1"/>
    </xf>
    <xf numFmtId="0" fontId="1" fillId="8" borderId="1" xfId="0" applyFont="1" applyFill="1" applyBorder="1" applyAlignment="1" applyProtection="1">
      <alignment horizontal="center"/>
    </xf>
    <xf numFmtId="1" fontId="4" fillId="18" borderId="1" xfId="0" applyNumberFormat="1" applyFont="1" applyFill="1" applyBorder="1" applyAlignment="1" applyProtection="1">
      <alignment horizontal="center"/>
    </xf>
    <xf numFmtId="1" fontId="20" fillId="17" borderId="1" xfId="0" applyNumberFormat="1" applyFont="1" applyFill="1" applyBorder="1" applyAlignment="1" applyProtection="1">
      <alignment horizontal="center" wrapText="1"/>
    </xf>
    <xf numFmtId="164" fontId="20" fillId="13" borderId="1" xfId="0" applyNumberFormat="1" applyFont="1" applyFill="1" applyBorder="1" applyAlignment="1" applyProtection="1">
      <alignment horizontal="center" wrapText="1"/>
    </xf>
    <xf numFmtId="164" fontId="20" fillId="3" borderId="1" xfId="0" applyNumberFormat="1" applyFont="1" applyFill="1" applyBorder="1" applyAlignment="1" applyProtection="1">
      <alignment horizontal="center"/>
    </xf>
    <xf numFmtId="0" fontId="6" fillId="10" borderId="0" xfId="0" applyFont="1" applyFill="1" applyBorder="1" applyAlignment="1" applyProtection="1">
      <alignment horizontal="center"/>
    </xf>
    <xf numFmtId="0" fontId="4" fillId="10" borderId="0" xfId="0" applyFont="1" applyFill="1" applyBorder="1" applyAlignment="1" applyProtection="1">
      <alignment horizontal="center"/>
    </xf>
    <xf numFmtId="0" fontId="4" fillId="10" borderId="6" xfId="0" applyFont="1" applyFill="1" applyBorder="1" applyAlignment="1" applyProtection="1">
      <alignment horizontal="center"/>
    </xf>
    <xf numFmtId="0" fontId="6" fillId="11" borderId="0" xfId="0" applyFont="1" applyFill="1" applyBorder="1" applyAlignment="1" applyProtection="1">
      <alignment horizontal="center"/>
    </xf>
    <xf numFmtId="0" fontId="4" fillId="11" borderId="0" xfId="0" applyFont="1" applyFill="1" applyBorder="1" applyAlignment="1" applyProtection="1">
      <alignment horizontal="center"/>
    </xf>
    <xf numFmtId="0" fontId="4" fillId="11" borderId="4" xfId="0" applyFont="1" applyFill="1" applyBorder="1" applyAlignment="1" applyProtection="1">
      <alignment horizontal="center"/>
    </xf>
    <xf numFmtId="0" fontId="0" fillId="11" borderId="4" xfId="0" applyFill="1" applyBorder="1" applyAlignment="1" applyProtection="1"/>
    <xf numFmtId="0" fontId="4" fillId="11" borderId="2" xfId="0" applyFont="1" applyFill="1" applyBorder="1" applyAlignment="1" applyProtection="1">
      <alignment horizontal="center"/>
    </xf>
    <xf numFmtId="0" fontId="0" fillId="11" borderId="2" xfId="0" applyFill="1" applyBorder="1" applyAlignment="1" applyProtection="1"/>
    <xf numFmtId="0" fontId="0" fillId="11" borderId="7" xfId="0" applyFill="1" applyBorder="1" applyAlignment="1" applyProtection="1">
      <alignment horizontal="center"/>
    </xf>
    <xf numFmtId="0" fontId="0" fillId="11" borderId="8" xfId="0" applyFill="1" applyBorder="1" applyAlignment="1" applyProtection="1">
      <alignment horizontal="center"/>
    </xf>
    <xf numFmtId="0" fontId="10" fillId="12" borderId="0" xfId="0" applyFont="1" applyFill="1" applyBorder="1" applyAlignment="1" applyProtection="1">
      <alignment horizontal="left"/>
    </xf>
    <xf numFmtId="0" fontId="4" fillId="12" borderId="0" xfId="0" applyFont="1" applyFill="1" applyBorder="1" applyAlignment="1" applyProtection="1">
      <alignment horizontal="center"/>
    </xf>
    <xf numFmtId="0" fontId="4" fillId="12" borderId="7" xfId="0" applyFont="1" applyFill="1" applyBorder="1" applyAlignment="1" applyProtection="1">
      <alignment horizontal="center"/>
    </xf>
    <xf numFmtId="0" fontId="4" fillId="12" borderId="9" xfId="0" applyFont="1" applyFill="1" applyBorder="1" applyAlignment="1" applyProtection="1">
      <alignment horizontal="center"/>
    </xf>
    <xf numFmtId="0" fontId="0" fillId="12" borderId="9" xfId="0" applyFill="1" applyBorder="1" applyAlignment="1" applyProtection="1"/>
    <xf numFmtId="0" fontId="0" fillId="12" borderId="8" xfId="0" applyFill="1" applyBorder="1" applyAlignment="1" applyProtection="1"/>
    <xf numFmtId="0" fontId="4" fillId="12" borderId="2" xfId="0" applyFont="1" applyFill="1" applyBorder="1" applyAlignment="1" applyProtection="1">
      <alignment horizontal="center"/>
    </xf>
    <xf numFmtId="0" fontId="0" fillId="12" borderId="2" xfId="0" applyFill="1" applyBorder="1" applyAlignment="1" applyProtection="1"/>
    <xf numFmtId="0" fontId="0" fillId="12" borderId="7" xfId="0" applyFill="1" applyBorder="1" applyAlignment="1" applyProtection="1">
      <alignment horizontal="center"/>
    </xf>
    <xf numFmtId="0" fontId="0" fillId="12" borderId="8" xfId="0" applyFill="1" applyBorder="1" applyAlignment="1" applyProtection="1">
      <alignment horizontal="center"/>
    </xf>
    <xf numFmtId="0" fontId="23" fillId="0" borderId="7" xfId="0" applyFont="1" applyBorder="1" applyAlignment="1" applyProtection="1">
      <alignment horizontal="center"/>
    </xf>
    <xf numFmtId="0" fontId="23" fillId="0" borderId="8" xfId="0" applyFont="1" applyBorder="1" applyAlignment="1" applyProtection="1">
      <alignment horizontal="center"/>
    </xf>
    <xf numFmtId="0" fontId="23" fillId="0" borderId="7" xfId="0" applyFont="1" applyBorder="1" applyAlignment="1" applyProtection="1">
      <alignment horizontal="left"/>
    </xf>
    <xf numFmtId="0" fontId="23" fillId="0" borderId="8" xfId="0" applyFont="1" applyBorder="1" applyAlignment="1" applyProtection="1">
      <alignment horizontal="left"/>
    </xf>
    <xf numFmtId="0" fontId="23" fillId="8" borderId="7" xfId="0" applyFont="1" applyFill="1" applyBorder="1" applyAlignment="1" applyProtection="1">
      <alignment horizontal="left"/>
    </xf>
    <xf numFmtId="0" fontId="23" fillId="8" borderId="8" xfId="0" applyFont="1" applyFill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18" fillId="0" borderId="12" xfId="0" applyFont="1" applyBorder="1" applyAlignment="1" applyProtection="1">
      <alignment horizontal="left" vertical="top" wrapText="1"/>
    </xf>
    <xf numFmtId="0" fontId="18" fillId="0" borderId="13" xfId="0" applyFont="1" applyBorder="1" applyAlignment="1" applyProtection="1">
      <alignment horizontal="left" vertical="top" wrapText="1"/>
    </xf>
    <xf numFmtId="0" fontId="18" fillId="0" borderId="14" xfId="0" applyFont="1" applyBorder="1" applyAlignment="1" applyProtection="1">
      <alignment horizontal="left" vertical="top" wrapText="1"/>
    </xf>
    <xf numFmtId="0" fontId="18" fillId="0" borderId="15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0" fontId="18" fillId="0" borderId="16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/>
    </xf>
    <xf numFmtId="0" fontId="18" fillId="0" borderId="17" xfId="0" applyFont="1" applyBorder="1" applyAlignment="1" applyProtection="1">
      <alignment horizontal="left" vertical="top" wrapText="1"/>
    </xf>
    <xf numFmtId="0" fontId="18" fillId="0" borderId="18" xfId="0" applyFont="1" applyBorder="1" applyAlignment="1" applyProtection="1">
      <alignment horizontal="left" vertical="top" wrapText="1"/>
    </xf>
    <xf numFmtId="0" fontId="18" fillId="0" borderId="19" xfId="0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18" fillId="0" borderId="15" xfId="0" applyFont="1" applyBorder="1" applyAlignment="1" applyProtection="1">
      <alignment horizontal="left" wrapText="1"/>
    </xf>
    <xf numFmtId="0" fontId="18" fillId="0" borderId="0" xfId="0" applyFont="1" applyBorder="1" applyAlignment="1" applyProtection="1">
      <alignment horizontal="left" wrapText="1"/>
    </xf>
    <xf numFmtId="0" fontId="18" fillId="0" borderId="16" xfId="0" applyFont="1" applyBorder="1" applyAlignment="1" applyProtection="1">
      <alignment horizontal="left" wrapText="1"/>
    </xf>
    <xf numFmtId="0" fontId="18" fillId="0" borderId="15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16" xfId="0" applyFont="1" applyBorder="1" applyAlignment="1" applyProtection="1">
      <alignment horizontal="left" vertical="center" wrapText="1"/>
    </xf>
    <xf numFmtId="0" fontId="18" fillId="0" borderId="17" xfId="0" applyFont="1" applyBorder="1" applyAlignment="1" applyProtection="1">
      <alignment horizontal="left" vertical="center" wrapText="1"/>
    </xf>
    <xf numFmtId="0" fontId="18" fillId="0" borderId="18" xfId="0" applyFont="1" applyBorder="1" applyAlignment="1" applyProtection="1">
      <alignment horizontal="left" vertical="center" wrapText="1"/>
    </xf>
    <xf numFmtId="0" fontId="18" fillId="0" borderId="19" xfId="0" applyFont="1" applyBorder="1" applyAlignment="1" applyProtection="1">
      <alignment horizontal="left" vertical="center" wrapText="1"/>
    </xf>
    <xf numFmtId="0" fontId="28" fillId="0" borderId="0" xfId="0" applyFont="1" applyBorder="1" applyAlignment="1" applyProtection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FFFF"/>
      <color rgb="FFE6E6E6"/>
      <color rgb="FFF2F2F2"/>
      <color rgb="FFCCFFCC"/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188092</xdr:colOff>
      <xdr:row>2</xdr:row>
      <xdr:rowOff>22861</xdr:rowOff>
    </xdr:from>
    <xdr:to>
      <xdr:col>14</xdr:col>
      <xdr:colOff>323516</xdr:colOff>
      <xdr:row>4</xdr:row>
      <xdr:rowOff>175260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9132" y="190501"/>
          <a:ext cx="1354624" cy="4724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518160</xdr:colOff>
      <xdr:row>2</xdr:row>
      <xdr:rowOff>38100</xdr:rowOff>
    </xdr:from>
    <xdr:to>
      <xdr:col>13</xdr:col>
      <xdr:colOff>562144</xdr:colOff>
      <xdr:row>5</xdr:row>
      <xdr:rowOff>83819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205740"/>
          <a:ext cx="1354624" cy="47243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12</xdr:col>
      <xdr:colOff>135424</xdr:colOff>
      <xdr:row>4</xdr:row>
      <xdr:rowOff>152399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560" y="167640"/>
          <a:ext cx="1354624" cy="47243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769969</xdr:colOff>
      <xdr:row>52</xdr:row>
      <xdr:rowOff>202407</xdr:rowOff>
    </xdr:from>
    <xdr:to>
      <xdr:col>23</xdr:col>
      <xdr:colOff>185242</xdr:colOff>
      <xdr:row>56</xdr:row>
      <xdr:rowOff>227432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95469" y="13513595"/>
          <a:ext cx="4237304" cy="112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75"/>
  <sheetViews>
    <sheetView showGridLines="0" showZeros="0" workbookViewId="0">
      <selection activeCell="E15" sqref="E15"/>
    </sheetView>
  </sheetViews>
  <sheetFormatPr defaultColWidth="8.85546875" defaultRowHeight="12.75" x14ac:dyDescent="0.2"/>
  <cols>
    <col min="1" max="1" width="2.140625" style="42" customWidth="1"/>
    <col min="2" max="2" width="2.5703125" style="13" customWidth="1"/>
    <col min="3" max="3" width="9.140625" style="13" hidden="1" customWidth="1"/>
    <col min="4" max="4" width="14.85546875" style="13" customWidth="1"/>
    <col min="5" max="5" width="8.85546875" style="13"/>
    <col min="6" max="6" width="11.5703125" style="13" bestFit="1" customWidth="1"/>
    <col min="7" max="7" width="8.85546875" style="13"/>
    <col min="8" max="8" width="10.140625" style="13" customWidth="1"/>
    <col min="9" max="11" width="8.85546875" style="13"/>
    <col min="12" max="14" width="0" style="13" hidden="1" customWidth="1"/>
    <col min="15" max="15" width="5.7109375" style="13" customWidth="1"/>
    <col min="16" max="29" width="8.85546875" style="42"/>
    <col min="30" max="16384" width="8.85546875" style="13"/>
  </cols>
  <sheetData>
    <row r="1" spans="2:15" s="42" customFormat="1" ht="13.5" thickBot="1" x14ac:dyDescent="0.25"/>
    <row r="2" spans="2:15" ht="6.6" customHeight="1" x14ac:dyDescent="0.2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6"/>
    </row>
    <row r="3" spans="2:15" ht="12.75" customHeight="1" x14ac:dyDescent="0.2">
      <c r="B3" s="17"/>
      <c r="C3" s="18"/>
      <c r="D3" s="161" t="s">
        <v>12</v>
      </c>
      <c r="E3" s="161"/>
      <c r="F3" s="161"/>
      <c r="G3" s="161"/>
      <c r="H3" s="161"/>
      <c r="I3" s="161"/>
      <c r="J3" s="161"/>
      <c r="K3" s="18"/>
      <c r="L3" s="18"/>
      <c r="M3" s="18"/>
      <c r="N3" s="18"/>
      <c r="O3" s="19"/>
    </row>
    <row r="4" spans="2:15" ht="12.75" customHeight="1" x14ac:dyDescent="0.2">
      <c r="B4" s="17"/>
      <c r="C4" s="18"/>
      <c r="D4" s="161"/>
      <c r="E4" s="161"/>
      <c r="F4" s="161"/>
      <c r="G4" s="161"/>
      <c r="H4" s="161"/>
      <c r="I4" s="161"/>
      <c r="J4" s="161"/>
      <c r="K4" s="18"/>
      <c r="L4" s="18"/>
      <c r="M4" s="18"/>
      <c r="N4" s="18"/>
      <c r="O4" s="19"/>
    </row>
    <row r="5" spans="2:15" ht="15.75" customHeight="1" x14ac:dyDescent="0.2">
      <c r="B5" s="17"/>
      <c r="C5" s="18"/>
      <c r="D5" s="161"/>
      <c r="E5" s="161"/>
      <c r="F5" s="161"/>
      <c r="G5" s="161"/>
      <c r="H5" s="161"/>
      <c r="I5" s="161"/>
      <c r="J5" s="161"/>
      <c r="K5" s="18"/>
      <c r="L5" s="18"/>
      <c r="M5" s="18"/>
      <c r="N5" s="18"/>
      <c r="O5" s="19"/>
    </row>
    <row r="6" spans="2:15" x14ac:dyDescent="0.2">
      <c r="B6" s="17"/>
      <c r="C6" s="18"/>
      <c r="D6" s="18" t="s">
        <v>6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</row>
    <row r="7" spans="2:15" ht="6" customHeight="1" x14ac:dyDescent="0.2">
      <c r="B7" s="1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9"/>
    </row>
    <row r="8" spans="2:15" x14ac:dyDescent="0.2">
      <c r="B8" s="17"/>
      <c r="C8" s="18"/>
      <c r="D8" s="18" t="s">
        <v>2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9"/>
    </row>
    <row r="9" spans="2:15" hidden="1" x14ac:dyDescent="0.2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9"/>
    </row>
    <row r="10" spans="2:15" hidden="1" x14ac:dyDescent="0.2"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9"/>
    </row>
    <row r="11" spans="2:15" x14ac:dyDescent="0.2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9"/>
    </row>
    <row r="12" spans="2:15" x14ac:dyDescent="0.2">
      <c r="B12" s="17"/>
      <c r="C12" s="18"/>
      <c r="D12" s="18" t="s">
        <v>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9"/>
    </row>
    <row r="13" spans="2:15" ht="7.15" customHeight="1" x14ac:dyDescent="0.2"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9"/>
    </row>
    <row r="14" spans="2:15" ht="15.75" x14ac:dyDescent="0.25">
      <c r="B14" s="17"/>
      <c r="C14" s="18"/>
      <c r="D14" s="18"/>
      <c r="E14" s="20" t="s">
        <v>3</v>
      </c>
      <c r="F14" s="20"/>
      <c r="G14" s="20" t="s">
        <v>8</v>
      </c>
      <c r="H14" s="18"/>
      <c r="I14" s="18"/>
      <c r="J14" s="18"/>
      <c r="K14" s="18"/>
      <c r="L14" s="18"/>
      <c r="M14" s="18"/>
      <c r="N14" s="18"/>
      <c r="O14" s="19"/>
    </row>
    <row r="15" spans="2:15" ht="15.75" x14ac:dyDescent="0.25">
      <c r="B15" s="17"/>
      <c r="C15" s="18"/>
      <c r="D15" s="18"/>
      <c r="E15" s="60">
        <v>157</v>
      </c>
      <c r="F15" s="20" t="s">
        <v>4</v>
      </c>
      <c r="G15" s="85">
        <f>E15*0.0637</f>
        <v>10.000900000000001</v>
      </c>
      <c r="H15" s="18"/>
      <c r="I15" s="18"/>
      <c r="J15" s="18"/>
      <c r="K15" s="18"/>
      <c r="L15" s="18"/>
      <c r="M15" s="18"/>
      <c r="N15" s="18"/>
      <c r="O15" s="19"/>
    </row>
    <row r="16" spans="2:15" x14ac:dyDescent="0.2">
      <c r="B16" s="17"/>
      <c r="C16" s="18"/>
      <c r="D16" s="21"/>
      <c r="E16" s="22"/>
      <c r="F16" s="8" t="s">
        <v>0</v>
      </c>
      <c r="G16" s="8"/>
      <c r="H16" s="8"/>
      <c r="I16" s="8"/>
      <c r="J16" s="8"/>
      <c r="K16" s="23"/>
      <c r="L16" s="23"/>
      <c r="M16" s="23"/>
      <c r="N16" s="24"/>
      <c r="O16" s="19"/>
    </row>
    <row r="17" spans="2:15" ht="26.25" x14ac:dyDescent="0.2">
      <c r="B17" s="17"/>
      <c r="C17" s="18"/>
      <c r="D17" s="25" t="s">
        <v>10</v>
      </c>
      <c r="E17" s="26"/>
      <c r="F17" s="27" t="s">
        <v>34</v>
      </c>
      <c r="G17" s="27" t="s">
        <v>35</v>
      </c>
      <c r="H17" s="27" t="s">
        <v>36</v>
      </c>
      <c r="I17" s="27" t="s">
        <v>37</v>
      </c>
      <c r="J17" s="27" t="s">
        <v>38</v>
      </c>
      <c r="K17" s="27" t="s">
        <v>33</v>
      </c>
      <c r="L17" s="27" t="s">
        <v>19</v>
      </c>
      <c r="M17" s="27" t="s">
        <v>20</v>
      </c>
      <c r="N17" s="27" t="s">
        <v>21</v>
      </c>
      <c r="O17" s="19"/>
    </row>
    <row r="18" spans="2:15" ht="15" x14ac:dyDescent="0.2">
      <c r="B18" s="17"/>
      <c r="C18" s="18"/>
      <c r="D18" s="25" t="s">
        <v>23</v>
      </c>
      <c r="E18" s="26"/>
      <c r="F18" s="7">
        <v>260</v>
      </c>
      <c r="G18" s="7">
        <v>270</v>
      </c>
      <c r="H18" s="7">
        <v>280</v>
      </c>
      <c r="I18" s="7">
        <v>290</v>
      </c>
      <c r="J18" s="7">
        <v>300</v>
      </c>
      <c r="K18" s="7">
        <v>310</v>
      </c>
      <c r="L18" s="28">
        <v>290</v>
      </c>
      <c r="M18" s="28">
        <v>300</v>
      </c>
      <c r="N18" s="28">
        <v>310</v>
      </c>
      <c r="O18" s="19"/>
    </row>
    <row r="19" spans="2:15" ht="15" customHeight="1" x14ac:dyDescent="0.2">
      <c r="B19" s="17"/>
      <c r="C19" s="18"/>
      <c r="D19" s="29" t="s">
        <v>25</v>
      </c>
      <c r="E19" s="18"/>
      <c r="F19" s="59">
        <f t="shared" ref="F19:K19" si="0">F18/F20</f>
        <v>288.88888888888886</v>
      </c>
      <c r="G19" s="59">
        <f t="shared" si="0"/>
        <v>317.64705882352939</v>
      </c>
      <c r="H19" s="59">
        <f t="shared" si="0"/>
        <v>329.41176470588238</v>
      </c>
      <c r="I19" s="59">
        <f t="shared" si="0"/>
        <v>386.66666666666669</v>
      </c>
      <c r="J19" s="59">
        <f t="shared" si="0"/>
        <v>400</v>
      </c>
      <c r="K19" s="59">
        <f t="shared" si="0"/>
        <v>442.85714285714289</v>
      </c>
      <c r="L19" s="30"/>
      <c r="M19" s="30"/>
      <c r="N19" s="31"/>
      <c r="O19" s="19"/>
    </row>
    <row r="20" spans="2:15" ht="15" x14ac:dyDescent="0.2">
      <c r="B20" s="17"/>
      <c r="C20" s="18"/>
      <c r="D20" s="25" t="s">
        <v>22</v>
      </c>
      <c r="E20" s="26"/>
      <c r="F20" s="4">
        <v>0.9</v>
      </c>
      <c r="G20" s="4">
        <v>0.85</v>
      </c>
      <c r="H20" s="4">
        <v>0.85</v>
      </c>
      <c r="I20" s="4">
        <v>0.75</v>
      </c>
      <c r="J20" s="4">
        <v>0.75</v>
      </c>
      <c r="K20" s="4">
        <v>0.7</v>
      </c>
      <c r="L20" s="32">
        <v>0.65</v>
      </c>
      <c r="M20" s="32">
        <v>0.6</v>
      </c>
      <c r="N20" s="32">
        <v>0.6</v>
      </c>
      <c r="O20" s="19"/>
    </row>
    <row r="21" spans="2:15" ht="6" customHeight="1" x14ac:dyDescent="0.2">
      <c r="B21" s="17"/>
      <c r="C21" s="18"/>
      <c r="D21" s="29"/>
      <c r="E21" s="18"/>
      <c r="F21" s="18"/>
      <c r="G21" s="18"/>
      <c r="H21" s="18"/>
      <c r="I21" s="18"/>
      <c r="J21" s="18"/>
      <c r="K21" s="18"/>
      <c r="L21" s="18"/>
      <c r="M21" s="18"/>
      <c r="N21" s="33"/>
      <c r="O21" s="19"/>
    </row>
    <row r="22" spans="2:15" x14ac:dyDescent="0.2">
      <c r="B22" s="17"/>
      <c r="C22" s="18"/>
      <c r="D22" s="29"/>
      <c r="E22" s="9" t="s">
        <v>48</v>
      </c>
      <c r="F22" s="10" t="s">
        <v>1</v>
      </c>
      <c r="G22" s="10"/>
      <c r="H22" s="10"/>
      <c r="I22" s="10"/>
      <c r="J22" s="10"/>
      <c r="K22" s="34"/>
      <c r="L22" s="34"/>
      <c r="M22" s="34"/>
      <c r="N22" s="35"/>
      <c r="O22" s="19"/>
    </row>
    <row r="23" spans="2:15" ht="15.75" x14ac:dyDescent="0.2">
      <c r="B23" s="17"/>
      <c r="C23" s="18"/>
      <c r="D23" s="2" t="s">
        <v>46</v>
      </c>
      <c r="E23" s="3">
        <v>58.2</v>
      </c>
      <c r="F23" s="5">
        <f t="shared" ref="F23:F29" si="1">($F$18*10000/1000*E23/1000)/$F$20</f>
        <v>168.13333333333333</v>
      </c>
      <c r="G23" s="5">
        <f t="shared" ref="G23:G29" si="2">($G$18*10000/1000*E23/1000)/G$20</f>
        <v>184.87058823529409</v>
      </c>
      <c r="H23" s="5">
        <f t="shared" ref="H23:H29" si="3">($H$18*10000/1000*$E23/1000)/H$20</f>
        <v>191.71764705882353</v>
      </c>
      <c r="I23" s="5">
        <f t="shared" ref="I23:I29" si="4">($I$18*10000/1000*$E23/1000)/I$20</f>
        <v>225.04</v>
      </c>
      <c r="J23" s="5">
        <f t="shared" ref="J23:J29" si="5">($J$18*10000/1000*$E23/1000)/J$20</f>
        <v>232.79999999999998</v>
      </c>
      <c r="K23" s="5">
        <f t="shared" ref="K23:K29" si="6">($K$18*10000/1000*E23/1000)/K$20</f>
        <v>257.74285714285713</v>
      </c>
      <c r="L23" s="11">
        <f t="shared" ref="L23:L31" si="7">($L$18*10000/1000*E23/1000)/L$20</f>
        <v>259.66153846153844</v>
      </c>
      <c r="M23" s="11">
        <f t="shared" ref="M23:M31" si="8">($M$18*10000/1000*$E23/1000)/M$20</f>
        <v>291</v>
      </c>
      <c r="N23" s="11">
        <f t="shared" ref="N23:N31" si="9">($N$18*10000/1000*$E23/1000)/N$20</f>
        <v>300.7</v>
      </c>
      <c r="O23" s="19"/>
    </row>
    <row r="24" spans="2:15" ht="15.75" x14ac:dyDescent="0.2">
      <c r="B24" s="17"/>
      <c r="C24" s="18"/>
      <c r="D24" s="2" t="s">
        <v>9</v>
      </c>
      <c r="E24" s="3">
        <v>56.5</v>
      </c>
      <c r="F24" s="5">
        <f t="shared" si="1"/>
        <v>163.22222222222223</v>
      </c>
      <c r="G24" s="5">
        <f t="shared" si="2"/>
        <v>179.47058823529414</v>
      </c>
      <c r="H24" s="5">
        <f t="shared" si="3"/>
        <v>186.11764705882351</v>
      </c>
      <c r="I24" s="5">
        <f t="shared" si="4"/>
        <v>218.46666666666667</v>
      </c>
      <c r="J24" s="5">
        <f t="shared" si="5"/>
        <v>226</v>
      </c>
      <c r="K24" s="5">
        <f t="shared" si="6"/>
        <v>250.21428571428575</v>
      </c>
      <c r="L24" s="11">
        <f t="shared" si="7"/>
        <v>252.07692307692307</v>
      </c>
      <c r="M24" s="11">
        <f t="shared" si="8"/>
        <v>282.5</v>
      </c>
      <c r="N24" s="11">
        <f t="shared" si="9"/>
        <v>291.91666666666669</v>
      </c>
      <c r="O24" s="19"/>
    </row>
    <row r="25" spans="2:15" ht="15.75" x14ac:dyDescent="0.2">
      <c r="B25" s="17"/>
      <c r="C25" s="18"/>
      <c r="D25" s="2" t="s">
        <v>83</v>
      </c>
      <c r="E25" s="3">
        <v>56.6</v>
      </c>
      <c r="F25" s="5">
        <f t="shared" si="1"/>
        <v>163.51111111111109</v>
      </c>
      <c r="G25" s="5">
        <f t="shared" si="2"/>
        <v>179.78823529411764</v>
      </c>
      <c r="H25" s="5">
        <f t="shared" si="3"/>
        <v>186.4470588235294</v>
      </c>
      <c r="I25" s="5">
        <f t="shared" si="4"/>
        <v>218.85333333333332</v>
      </c>
      <c r="J25" s="5">
        <f t="shared" si="5"/>
        <v>226.4</v>
      </c>
      <c r="K25" s="5">
        <f t="shared" si="6"/>
        <v>250.65714285714287</v>
      </c>
      <c r="L25" s="11">
        <f t="shared" si="7"/>
        <v>252.5230769230769</v>
      </c>
      <c r="M25" s="11">
        <f t="shared" si="8"/>
        <v>283.00000000000006</v>
      </c>
      <c r="N25" s="11">
        <f t="shared" si="9"/>
        <v>292.43333333333334</v>
      </c>
      <c r="O25" s="19"/>
    </row>
    <row r="26" spans="2:15" ht="15.75" x14ac:dyDescent="0.2">
      <c r="B26" s="17"/>
      <c r="C26" s="18"/>
      <c r="D26" s="2" t="s">
        <v>51</v>
      </c>
      <c r="E26" s="3">
        <v>57.3</v>
      </c>
      <c r="F26" s="5">
        <f t="shared" si="1"/>
        <v>165.53333333333333</v>
      </c>
      <c r="G26" s="5">
        <f t="shared" si="2"/>
        <v>182.01176470588237</v>
      </c>
      <c r="H26" s="5">
        <f t="shared" si="3"/>
        <v>188.75294117647059</v>
      </c>
      <c r="I26" s="5">
        <f t="shared" si="4"/>
        <v>221.55999999999997</v>
      </c>
      <c r="J26" s="5">
        <f t="shared" si="5"/>
        <v>229.20000000000002</v>
      </c>
      <c r="K26" s="5">
        <f t="shared" si="6"/>
        <v>253.75714285714287</v>
      </c>
      <c r="L26" s="11">
        <f t="shared" si="7"/>
        <v>255.64615384615382</v>
      </c>
      <c r="M26" s="11">
        <f t="shared" si="8"/>
        <v>286.5</v>
      </c>
      <c r="N26" s="11">
        <f t="shared" si="9"/>
        <v>296.05</v>
      </c>
      <c r="O26" s="19"/>
    </row>
    <row r="27" spans="2:15" ht="15.75" x14ac:dyDescent="0.2">
      <c r="B27" s="17"/>
      <c r="C27" s="18"/>
      <c r="D27" s="2" t="s">
        <v>27</v>
      </c>
      <c r="E27" s="3">
        <v>44.7</v>
      </c>
      <c r="F27" s="5">
        <f>((200*10000/1000*$E$27/1000))</f>
        <v>89.4</v>
      </c>
      <c r="G27" s="5">
        <f>((200*10000/1000*$E$27/1000))</f>
        <v>89.4</v>
      </c>
      <c r="H27" s="5">
        <f>((220*10000/1000*$E$27/1000))</f>
        <v>98.34</v>
      </c>
      <c r="I27" s="5">
        <f>((220*10000/1000*$E$27/1000))</f>
        <v>98.34</v>
      </c>
      <c r="J27" s="5">
        <f>((240*10000/1000*$E$27/1000))</f>
        <v>107.28</v>
      </c>
      <c r="K27" s="5">
        <f>((240*10000/1000*$E$27/1000))</f>
        <v>107.28</v>
      </c>
      <c r="L27" s="11">
        <f t="shared" si="7"/>
        <v>199.43076923076927</v>
      </c>
      <c r="M27" s="11">
        <f t="shared" si="8"/>
        <v>223.5</v>
      </c>
      <c r="N27" s="11">
        <f t="shared" si="9"/>
        <v>230.95</v>
      </c>
      <c r="O27" s="19"/>
    </row>
    <row r="28" spans="2:15" ht="15.75" x14ac:dyDescent="0.2">
      <c r="B28" s="17"/>
      <c r="C28" s="18"/>
      <c r="D28" s="2" t="s">
        <v>52</v>
      </c>
      <c r="E28" s="3">
        <v>48.7</v>
      </c>
      <c r="F28" s="5">
        <f>((200*10000/1000*$E$28/1000))</f>
        <v>97.4</v>
      </c>
      <c r="G28" s="5">
        <f>((200*10000/1000*$E$28/1000))</f>
        <v>97.4</v>
      </c>
      <c r="H28" s="5">
        <f>((220*10000/1000*$E$28/1000))</f>
        <v>107.14</v>
      </c>
      <c r="I28" s="5">
        <f>((220*10000/1000*$E$28/1000))</f>
        <v>107.14</v>
      </c>
      <c r="J28" s="5">
        <f>((240*10000/1000*$E$28/1000))</f>
        <v>116.88</v>
      </c>
      <c r="K28" s="5">
        <f>((240*10000/1000*$E$28/1000))</f>
        <v>116.88</v>
      </c>
      <c r="L28" s="11">
        <f t="shared" si="7"/>
        <v>217.27692307692305</v>
      </c>
      <c r="M28" s="11">
        <f t="shared" si="8"/>
        <v>243.5</v>
      </c>
      <c r="N28" s="11">
        <f t="shared" si="9"/>
        <v>251.61666666666667</v>
      </c>
      <c r="O28" s="19"/>
    </row>
    <row r="29" spans="2:15" ht="16.5" customHeight="1" x14ac:dyDescent="0.2">
      <c r="B29" s="17"/>
      <c r="C29" s="18"/>
      <c r="D29" s="2" t="s">
        <v>56</v>
      </c>
      <c r="E29" s="3">
        <v>51.6</v>
      </c>
      <c r="F29" s="5">
        <f t="shared" si="1"/>
        <v>149.06666666666666</v>
      </c>
      <c r="G29" s="5">
        <f t="shared" si="2"/>
        <v>163.90588235294118</v>
      </c>
      <c r="H29" s="5">
        <f t="shared" si="3"/>
        <v>169.97647058823529</v>
      </c>
      <c r="I29" s="5">
        <f t="shared" si="4"/>
        <v>199.51999999999998</v>
      </c>
      <c r="J29" s="5">
        <f t="shared" si="5"/>
        <v>206.4</v>
      </c>
      <c r="K29" s="5">
        <f t="shared" si="6"/>
        <v>228.51428571428573</v>
      </c>
      <c r="L29" s="11">
        <f t="shared" si="7"/>
        <v>230.21538461538458</v>
      </c>
      <c r="M29" s="11">
        <f t="shared" si="8"/>
        <v>258.00000000000006</v>
      </c>
      <c r="N29" s="11">
        <f t="shared" si="9"/>
        <v>266.60000000000002</v>
      </c>
      <c r="O29" s="19"/>
    </row>
    <row r="30" spans="2:15" ht="15.75" customHeight="1" x14ac:dyDescent="0.2">
      <c r="B30" s="17"/>
      <c r="C30" s="18"/>
      <c r="D30" s="155" t="s">
        <v>89</v>
      </c>
      <c r="E30" s="156">
        <v>49.6</v>
      </c>
      <c r="F30" s="157">
        <f>((200*10000/1000*$E$30/1000))</f>
        <v>99.2</v>
      </c>
      <c r="G30" s="157">
        <f t="shared" ref="G30" si="10">((200*10000/1000*$E$30/1000))</f>
        <v>99.2</v>
      </c>
      <c r="H30" s="157">
        <f>((220*10000/1000*$E$30/1000))</f>
        <v>109.12</v>
      </c>
      <c r="I30" s="157">
        <f t="shared" ref="I30" si="11">((220*10000/1000*$E$30/1000))</f>
        <v>109.12</v>
      </c>
      <c r="J30" s="157">
        <f>((240*10000/1000*$E$30/1000))</f>
        <v>119.04</v>
      </c>
      <c r="K30" s="157">
        <f>((240*10000/1000*$E$30/1000))</f>
        <v>119.04</v>
      </c>
      <c r="L30" s="11">
        <f t="shared" si="7"/>
        <v>221.2923076923077</v>
      </c>
      <c r="M30" s="11">
        <f t="shared" si="8"/>
        <v>248.00000000000003</v>
      </c>
      <c r="N30" s="11">
        <f t="shared" si="9"/>
        <v>256.26666666666665</v>
      </c>
      <c r="O30" s="19"/>
    </row>
    <row r="31" spans="2:15" ht="15.75" customHeight="1" x14ac:dyDescent="0.2">
      <c r="B31" s="17"/>
      <c r="C31" s="18"/>
      <c r="D31" s="155" t="s">
        <v>90</v>
      </c>
      <c r="E31" s="156">
        <v>48.8</v>
      </c>
      <c r="F31" s="157">
        <f>((200*10000/1000*$E$31/1000))</f>
        <v>97.6</v>
      </c>
      <c r="G31" s="157">
        <f>((200*10000/1000*$E$31/1000))</f>
        <v>97.6</v>
      </c>
      <c r="H31" s="157">
        <f>((220*10000/1000*$E$31/1000))</f>
        <v>107.36</v>
      </c>
      <c r="I31" s="157">
        <f>((220*10000/1000*$E$31/1000))</f>
        <v>107.36</v>
      </c>
      <c r="J31" s="157">
        <f>((240*10000/1000*$E$31/1000))</f>
        <v>117.12</v>
      </c>
      <c r="K31" s="157">
        <f>((240*10000/1000*$E$31/1000))</f>
        <v>117.12</v>
      </c>
      <c r="L31" s="11">
        <f t="shared" si="7"/>
        <v>217.72307692307695</v>
      </c>
      <c r="M31" s="11">
        <f t="shared" si="8"/>
        <v>244.00000000000003</v>
      </c>
      <c r="N31" s="11">
        <f t="shared" si="9"/>
        <v>252.13333333333335</v>
      </c>
      <c r="O31" s="19"/>
    </row>
    <row r="32" spans="2:15" ht="0.75" customHeight="1" x14ac:dyDescent="0.2">
      <c r="B32" s="17"/>
      <c r="C32" s="18"/>
      <c r="D32" s="29"/>
      <c r="E32" s="18"/>
      <c r="F32" s="18"/>
      <c r="G32" s="18"/>
      <c r="H32" s="18"/>
      <c r="I32" s="18"/>
      <c r="J32" s="18"/>
      <c r="K32" s="18"/>
      <c r="L32" s="18"/>
      <c r="M32" s="18"/>
      <c r="N32" s="33"/>
      <c r="O32" s="19"/>
    </row>
    <row r="33" spans="2:15" ht="12" customHeight="1" x14ac:dyDescent="0.2">
      <c r="B33" s="17"/>
      <c r="C33" s="18"/>
      <c r="D33" s="29"/>
      <c r="E33" s="18"/>
      <c r="F33" s="9" t="s">
        <v>8</v>
      </c>
      <c r="G33" s="9"/>
      <c r="H33" s="9"/>
      <c r="I33" s="9"/>
      <c r="J33" s="9"/>
      <c r="K33" s="162"/>
      <c r="L33" s="162"/>
      <c r="M33" s="162"/>
      <c r="N33" s="163"/>
      <c r="O33" s="19"/>
    </row>
    <row r="34" spans="2:15" ht="15.75" x14ac:dyDescent="0.2">
      <c r="B34" s="17"/>
      <c r="C34" s="18"/>
      <c r="D34" s="36" t="str">
        <f t="shared" ref="D34:E42" si="12">D23</f>
        <v>KWS Tower</v>
      </c>
      <c r="E34" s="37">
        <f t="shared" si="12"/>
        <v>58.2</v>
      </c>
      <c r="F34" s="6">
        <f t="shared" ref="F34:N34" si="13">F23*0.0637</f>
        <v>10.710093333333335</v>
      </c>
      <c r="G34" s="6">
        <f t="shared" si="13"/>
        <v>11.776256470588235</v>
      </c>
      <c r="H34" s="6">
        <f t="shared" si="13"/>
        <v>12.212414117647061</v>
      </c>
      <c r="I34" s="6">
        <f t="shared" si="13"/>
        <v>14.335048</v>
      </c>
      <c r="J34" s="6">
        <f t="shared" si="13"/>
        <v>14.829360000000001</v>
      </c>
      <c r="K34" s="6">
        <f t="shared" si="13"/>
        <v>16.418220000000002</v>
      </c>
      <c r="L34" s="12">
        <f t="shared" si="13"/>
        <v>16.54044</v>
      </c>
      <c r="M34" s="12">
        <f t="shared" si="13"/>
        <v>18.536700000000003</v>
      </c>
      <c r="N34" s="12">
        <f t="shared" si="13"/>
        <v>19.154590000000002</v>
      </c>
      <c r="O34" s="19"/>
    </row>
    <row r="35" spans="2:15" ht="15.75" x14ac:dyDescent="0.2">
      <c r="B35" s="17"/>
      <c r="C35" s="18"/>
      <c r="D35" s="36" t="str">
        <f t="shared" si="12"/>
        <v>KWS Cassia</v>
      </c>
      <c r="E35" s="37">
        <f t="shared" si="12"/>
        <v>56.5</v>
      </c>
      <c r="F35" s="6">
        <f t="shared" ref="F35:N35" si="14">F24*0.0637</f>
        <v>10.397255555555557</v>
      </c>
      <c r="G35" s="6">
        <f t="shared" si="14"/>
        <v>11.432276470588238</v>
      </c>
      <c r="H35" s="6">
        <f t="shared" si="14"/>
        <v>11.855694117647058</v>
      </c>
      <c r="I35" s="6">
        <f t="shared" si="14"/>
        <v>13.916326666666668</v>
      </c>
      <c r="J35" s="6">
        <f t="shared" si="14"/>
        <v>14.396200000000002</v>
      </c>
      <c r="K35" s="6">
        <f t="shared" si="14"/>
        <v>15.938650000000004</v>
      </c>
      <c r="L35" s="12">
        <f t="shared" si="14"/>
        <v>16.057300000000001</v>
      </c>
      <c r="M35" s="12">
        <f t="shared" si="14"/>
        <v>17.995250000000002</v>
      </c>
      <c r="N35" s="12">
        <f t="shared" si="14"/>
        <v>18.595091666666669</v>
      </c>
      <c r="O35" s="19"/>
    </row>
    <row r="36" spans="2:15" ht="15.75" x14ac:dyDescent="0.2">
      <c r="B36" s="17"/>
      <c r="C36" s="18"/>
      <c r="D36" s="36" t="str">
        <f t="shared" si="12"/>
        <v>Carneval</v>
      </c>
      <c r="E36" s="37">
        <f t="shared" si="12"/>
        <v>56.6</v>
      </c>
      <c r="F36" s="6">
        <f t="shared" ref="F36:N36" si="15">F25*0.0637</f>
        <v>10.415657777777778</v>
      </c>
      <c r="G36" s="6">
        <f t="shared" si="15"/>
        <v>11.452510588235295</v>
      </c>
      <c r="H36" s="6">
        <f t="shared" si="15"/>
        <v>11.876677647058823</v>
      </c>
      <c r="I36" s="6">
        <f t="shared" si="15"/>
        <v>13.940957333333333</v>
      </c>
      <c r="J36" s="6">
        <f t="shared" si="15"/>
        <v>14.421680000000002</v>
      </c>
      <c r="K36" s="6">
        <f t="shared" si="15"/>
        <v>15.966860000000002</v>
      </c>
      <c r="L36" s="12">
        <f t="shared" si="15"/>
        <v>16.085719999999998</v>
      </c>
      <c r="M36" s="12">
        <f t="shared" si="15"/>
        <v>18.027100000000004</v>
      </c>
      <c r="N36" s="12">
        <f t="shared" si="15"/>
        <v>18.628003333333336</v>
      </c>
      <c r="O36" s="19"/>
    </row>
    <row r="37" spans="2:15" ht="15.75" x14ac:dyDescent="0.2">
      <c r="B37" s="17"/>
      <c r="C37" s="18"/>
      <c r="D37" s="36" t="str">
        <f t="shared" si="12"/>
        <v>KWS Infinity</v>
      </c>
      <c r="E37" s="37">
        <f t="shared" si="12"/>
        <v>57.3</v>
      </c>
      <c r="F37" s="6">
        <f t="shared" ref="F37:N37" si="16">F26*0.0637</f>
        <v>10.544473333333334</v>
      </c>
      <c r="G37" s="6">
        <f t="shared" si="16"/>
        <v>11.594149411764707</v>
      </c>
      <c r="H37" s="6">
        <f t="shared" si="16"/>
        <v>12.023562352941177</v>
      </c>
      <c r="I37" s="6">
        <f t="shared" si="16"/>
        <v>14.113372</v>
      </c>
      <c r="J37" s="6">
        <f t="shared" si="16"/>
        <v>14.600040000000003</v>
      </c>
      <c r="K37" s="6">
        <f t="shared" si="16"/>
        <v>16.164330000000003</v>
      </c>
      <c r="L37" s="12">
        <f t="shared" si="16"/>
        <v>16.284659999999999</v>
      </c>
      <c r="M37" s="12">
        <f t="shared" si="16"/>
        <v>18.250050000000002</v>
      </c>
      <c r="N37" s="12">
        <f t="shared" si="16"/>
        <v>18.858385000000002</v>
      </c>
      <c r="O37" s="19"/>
    </row>
    <row r="38" spans="2:15" ht="15.75" x14ac:dyDescent="0.2">
      <c r="B38" s="17"/>
      <c r="C38" s="18"/>
      <c r="D38" s="36" t="str">
        <f t="shared" si="12"/>
        <v>Volume *</v>
      </c>
      <c r="E38" s="37">
        <f t="shared" si="12"/>
        <v>44.7</v>
      </c>
      <c r="F38" s="6">
        <f t="shared" ref="F38:N38" si="17">F27*0.0637</f>
        <v>5.6947800000000006</v>
      </c>
      <c r="G38" s="6">
        <f t="shared" si="17"/>
        <v>5.6947800000000006</v>
      </c>
      <c r="H38" s="6">
        <f t="shared" si="17"/>
        <v>6.2642580000000008</v>
      </c>
      <c r="I38" s="6">
        <f t="shared" si="17"/>
        <v>6.2642580000000008</v>
      </c>
      <c r="J38" s="6">
        <f t="shared" si="17"/>
        <v>6.8337360000000009</v>
      </c>
      <c r="K38" s="6">
        <f t="shared" si="17"/>
        <v>6.8337360000000009</v>
      </c>
      <c r="L38" s="12">
        <f t="shared" si="17"/>
        <v>12.703740000000003</v>
      </c>
      <c r="M38" s="12">
        <f t="shared" si="17"/>
        <v>14.236950000000002</v>
      </c>
      <c r="N38" s="12">
        <f t="shared" si="17"/>
        <v>14.711515</v>
      </c>
      <c r="O38" s="19"/>
    </row>
    <row r="39" spans="2:15" ht="15.75" x14ac:dyDescent="0.2">
      <c r="B39" s="17"/>
      <c r="C39" s="18"/>
      <c r="D39" s="36" t="str">
        <f t="shared" si="12"/>
        <v>Quadra*</v>
      </c>
      <c r="E39" s="37">
        <f t="shared" si="12"/>
        <v>48.7</v>
      </c>
      <c r="F39" s="6">
        <f t="shared" ref="F39:N39" si="18">F28*0.0637</f>
        <v>6.2043800000000013</v>
      </c>
      <c r="G39" s="6">
        <f t="shared" si="18"/>
        <v>6.2043800000000013</v>
      </c>
      <c r="H39" s="6">
        <f t="shared" si="18"/>
        <v>6.8248180000000005</v>
      </c>
      <c r="I39" s="6">
        <f t="shared" si="18"/>
        <v>6.8248180000000005</v>
      </c>
      <c r="J39" s="6">
        <f t="shared" si="18"/>
        <v>7.4452560000000005</v>
      </c>
      <c r="K39" s="6">
        <f t="shared" si="18"/>
        <v>7.4452560000000005</v>
      </c>
      <c r="L39" s="12">
        <f t="shared" si="18"/>
        <v>13.840540000000001</v>
      </c>
      <c r="M39" s="12">
        <f t="shared" si="18"/>
        <v>15.510950000000001</v>
      </c>
      <c r="N39" s="12">
        <f t="shared" si="18"/>
        <v>16.027981666666669</v>
      </c>
      <c r="O39" s="19"/>
    </row>
    <row r="40" spans="2:15" ht="15.75" x14ac:dyDescent="0.2">
      <c r="B40" s="17"/>
      <c r="C40" s="18"/>
      <c r="D40" s="36" t="str">
        <f t="shared" si="12"/>
        <v>KWS Kosmos</v>
      </c>
      <c r="E40" s="37">
        <f t="shared" si="12"/>
        <v>51.6</v>
      </c>
      <c r="F40" s="6">
        <f t="shared" ref="F40:N40" si="19">F29*0.0637</f>
        <v>9.4955466666666677</v>
      </c>
      <c r="G40" s="6">
        <f t="shared" si="19"/>
        <v>10.440804705882353</v>
      </c>
      <c r="H40" s="6">
        <f t="shared" si="19"/>
        <v>10.827501176470589</v>
      </c>
      <c r="I40" s="6">
        <f t="shared" si="19"/>
        <v>12.709424</v>
      </c>
      <c r="J40" s="6">
        <f t="shared" si="19"/>
        <v>13.147680000000001</v>
      </c>
      <c r="K40" s="6">
        <f t="shared" si="19"/>
        <v>14.556360000000003</v>
      </c>
      <c r="L40" s="12">
        <f t="shared" si="19"/>
        <v>14.664719999999999</v>
      </c>
      <c r="M40" s="12">
        <f t="shared" si="19"/>
        <v>16.434600000000007</v>
      </c>
      <c r="N40" s="12">
        <f t="shared" si="19"/>
        <v>16.982420000000005</v>
      </c>
      <c r="O40" s="19"/>
    </row>
    <row r="41" spans="2:15" ht="15.75" x14ac:dyDescent="0.2">
      <c r="B41" s="17"/>
      <c r="C41" s="18"/>
      <c r="D41" s="36" t="str">
        <f t="shared" si="12"/>
        <v>Belfry*</v>
      </c>
      <c r="E41" s="37">
        <f t="shared" si="12"/>
        <v>49.6</v>
      </c>
      <c r="F41" s="6">
        <f t="shared" ref="F41:N41" si="20">F30*0.0637</f>
        <v>6.3190400000000011</v>
      </c>
      <c r="G41" s="6">
        <f t="shared" si="20"/>
        <v>6.3190400000000011</v>
      </c>
      <c r="H41" s="6">
        <f t="shared" si="20"/>
        <v>6.9509440000000007</v>
      </c>
      <c r="I41" s="6">
        <f t="shared" si="20"/>
        <v>6.9509440000000007</v>
      </c>
      <c r="J41" s="6">
        <f t="shared" si="20"/>
        <v>7.5828480000000011</v>
      </c>
      <c r="K41" s="6">
        <f t="shared" si="20"/>
        <v>7.5828480000000011</v>
      </c>
      <c r="L41" s="12">
        <f t="shared" si="20"/>
        <v>14.096320000000002</v>
      </c>
      <c r="M41" s="12">
        <f t="shared" si="20"/>
        <v>15.797600000000003</v>
      </c>
      <c r="N41" s="12">
        <f t="shared" si="20"/>
        <v>16.324186666666666</v>
      </c>
      <c r="O41" s="19"/>
    </row>
    <row r="42" spans="2:15" ht="15.75" x14ac:dyDescent="0.2">
      <c r="B42" s="17"/>
      <c r="C42" s="18"/>
      <c r="D42" s="36" t="str">
        <f t="shared" si="12"/>
        <v>Bazooka*</v>
      </c>
      <c r="E42" s="37">
        <f t="shared" si="12"/>
        <v>48.8</v>
      </c>
      <c r="F42" s="6">
        <f t="shared" ref="F42:N42" si="21">F31*0.0637</f>
        <v>6.2171200000000004</v>
      </c>
      <c r="G42" s="6">
        <f t="shared" si="21"/>
        <v>6.2171200000000004</v>
      </c>
      <c r="H42" s="6">
        <f t="shared" si="21"/>
        <v>6.8388320000000009</v>
      </c>
      <c r="I42" s="6">
        <f t="shared" si="21"/>
        <v>6.8388320000000009</v>
      </c>
      <c r="J42" s="6">
        <f t="shared" si="21"/>
        <v>7.4605440000000014</v>
      </c>
      <c r="K42" s="6">
        <f t="shared" si="21"/>
        <v>7.4605440000000014</v>
      </c>
      <c r="L42" s="12">
        <f t="shared" si="21"/>
        <v>13.868960000000003</v>
      </c>
      <c r="M42" s="12">
        <f t="shared" si="21"/>
        <v>15.542800000000003</v>
      </c>
      <c r="N42" s="12">
        <f t="shared" si="21"/>
        <v>16.060893333333336</v>
      </c>
      <c r="O42" s="19"/>
    </row>
    <row r="43" spans="2:15" x14ac:dyDescent="0.2">
      <c r="B43" s="17"/>
      <c r="C43" s="18"/>
      <c r="D43" s="38" t="s">
        <v>88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9"/>
    </row>
    <row r="44" spans="2:15" x14ac:dyDescent="0.2">
      <c r="B44" s="17"/>
      <c r="C44" s="18"/>
      <c r="D44" s="101" t="s">
        <v>91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9"/>
    </row>
    <row r="45" spans="2:15" ht="13.5" thickBot="1" x14ac:dyDescent="0.25">
      <c r="B45" s="39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1"/>
    </row>
    <row r="46" spans="2:15" s="42" customFormat="1" x14ac:dyDescent="0.2"/>
    <row r="47" spans="2:15" s="42" customFormat="1" x14ac:dyDescent="0.2"/>
    <row r="48" spans="2:15" s="42" customFormat="1" x14ac:dyDescent="0.2"/>
    <row r="49" s="42" customFormat="1" x14ac:dyDescent="0.2"/>
    <row r="50" s="42" customFormat="1" x14ac:dyDescent="0.2"/>
    <row r="51" s="42" customFormat="1" x14ac:dyDescent="0.2"/>
    <row r="52" s="42" customFormat="1" x14ac:dyDescent="0.2"/>
    <row r="53" s="42" customFormat="1" x14ac:dyDescent="0.2"/>
    <row r="54" s="42" customFormat="1" x14ac:dyDescent="0.2"/>
    <row r="55" s="42" customFormat="1" x14ac:dyDescent="0.2"/>
    <row r="56" s="42" customFormat="1" x14ac:dyDescent="0.2"/>
    <row r="57" s="42" customFormat="1" x14ac:dyDescent="0.2"/>
    <row r="58" s="42" customFormat="1" x14ac:dyDescent="0.2"/>
    <row r="59" s="42" customFormat="1" x14ac:dyDescent="0.2"/>
    <row r="60" s="42" customFormat="1" x14ac:dyDescent="0.2"/>
    <row r="61" s="42" customFormat="1" x14ac:dyDescent="0.2"/>
    <row r="62" s="42" customFormat="1" x14ac:dyDescent="0.2"/>
    <row r="63" s="42" customFormat="1" x14ac:dyDescent="0.2"/>
    <row r="64" s="42" customFormat="1" x14ac:dyDescent="0.2"/>
    <row r="65" s="42" customFormat="1" x14ac:dyDescent="0.2"/>
    <row r="66" s="42" customFormat="1" x14ac:dyDescent="0.2"/>
    <row r="67" s="42" customFormat="1" x14ac:dyDescent="0.2"/>
    <row r="68" s="42" customFormat="1" x14ac:dyDescent="0.2"/>
    <row r="69" s="42" customFormat="1" x14ac:dyDescent="0.2"/>
    <row r="70" s="42" customFormat="1" x14ac:dyDescent="0.2"/>
    <row r="71" s="42" customFormat="1" x14ac:dyDescent="0.2"/>
    <row r="72" s="42" customFormat="1" x14ac:dyDescent="0.2"/>
    <row r="73" s="42" customFormat="1" x14ac:dyDescent="0.2"/>
    <row r="74" s="42" customFormat="1" x14ac:dyDescent="0.2"/>
    <row r="75" s="42" customFormat="1" x14ac:dyDescent="0.2"/>
  </sheetData>
  <sheetProtection password="CA55" sheet="1" objects="1" scenarios="1" selectLockedCells="1"/>
  <mergeCells count="2">
    <mergeCell ref="D3:J5"/>
    <mergeCell ref="K33:N33"/>
  </mergeCells>
  <phoneticPr fontId="3" type="noConversion"/>
  <pageMargins left="0.75" right="0.75" top="1" bottom="1" header="0.5" footer="0.5"/>
  <pageSetup paperSize="9" scale="97" orientation="portrait" horizontalDpi="1200" verticalDpi="12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F84"/>
  <sheetViews>
    <sheetView showZeros="0" topLeftCell="A7" workbookViewId="0">
      <selection activeCell="E12" sqref="E12"/>
    </sheetView>
  </sheetViews>
  <sheetFormatPr defaultColWidth="8.85546875" defaultRowHeight="12.75" x14ac:dyDescent="0.2"/>
  <cols>
    <col min="1" max="1" width="4.140625" style="42" customWidth="1"/>
    <col min="2" max="2" width="2.5703125" style="44" customWidth="1"/>
    <col min="3" max="3" width="9.140625" style="44" hidden="1" customWidth="1"/>
    <col min="4" max="4" width="14.85546875" style="44" customWidth="1"/>
    <col min="5" max="5" width="8.85546875" style="44"/>
    <col min="6" max="6" width="11.7109375" style="44" bestFit="1" customWidth="1"/>
    <col min="7" max="7" width="9.5703125" style="44" bestFit="1" customWidth="1"/>
    <col min="8" max="8" width="10.140625" style="44" customWidth="1"/>
    <col min="9" max="14" width="9.5703125" style="44" bestFit="1" customWidth="1"/>
    <col min="15" max="15" width="4.7109375" style="44" customWidth="1"/>
    <col min="16" max="32" width="8.85546875" style="42"/>
    <col min="33" max="16384" width="8.85546875" style="44"/>
  </cols>
  <sheetData>
    <row r="1" spans="2:15" s="42" customFormat="1" ht="13.5" thickBot="1" x14ac:dyDescent="0.25"/>
    <row r="2" spans="2:15" ht="4.9000000000000004" customHeight="1" x14ac:dyDescent="0.2"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7"/>
    </row>
    <row r="3" spans="2:15" ht="5.45" customHeight="1" x14ac:dyDescent="0.2">
      <c r="B3" s="48"/>
      <c r="C3" s="49"/>
      <c r="D3" s="164" t="s">
        <v>16</v>
      </c>
      <c r="E3" s="164"/>
      <c r="F3" s="164"/>
      <c r="G3" s="164"/>
      <c r="H3" s="164"/>
      <c r="I3" s="164"/>
      <c r="J3" s="164"/>
      <c r="K3" s="49"/>
      <c r="L3" s="49"/>
      <c r="M3" s="49"/>
      <c r="N3" s="49"/>
      <c r="O3" s="50"/>
    </row>
    <row r="4" spans="2:15" ht="12.75" customHeight="1" x14ac:dyDescent="0.2">
      <c r="B4" s="48"/>
      <c r="C4" s="49"/>
      <c r="D4" s="164"/>
      <c r="E4" s="164"/>
      <c r="F4" s="164"/>
      <c r="G4" s="164"/>
      <c r="H4" s="164"/>
      <c r="I4" s="164"/>
      <c r="J4" s="164"/>
      <c r="K4" s="49"/>
      <c r="L4" s="49"/>
      <c r="M4" s="49"/>
      <c r="N4" s="49"/>
      <c r="O4" s="50"/>
    </row>
    <row r="5" spans="2:15" ht="15.75" customHeight="1" x14ac:dyDescent="0.2">
      <c r="B5" s="48"/>
      <c r="C5" s="49"/>
      <c r="D5" s="164"/>
      <c r="E5" s="164"/>
      <c r="F5" s="164"/>
      <c r="G5" s="164"/>
      <c r="H5" s="164"/>
      <c r="I5" s="164"/>
      <c r="J5" s="164"/>
      <c r="K5" s="49"/>
      <c r="L5" s="49"/>
      <c r="M5" s="49"/>
      <c r="N5" s="49"/>
      <c r="O5" s="50"/>
    </row>
    <row r="6" spans="2:15" x14ac:dyDescent="0.2">
      <c r="B6" s="48"/>
      <c r="C6" s="49"/>
      <c r="D6" s="49" t="s">
        <v>6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</row>
    <row r="7" spans="2:15" x14ac:dyDescent="0.2">
      <c r="B7" s="48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50"/>
    </row>
    <row r="8" spans="2:15" x14ac:dyDescent="0.2">
      <c r="B8" s="48"/>
      <c r="C8" s="49"/>
      <c r="D8" s="49" t="s">
        <v>2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</row>
    <row r="9" spans="2:15" x14ac:dyDescent="0.2">
      <c r="B9" s="48"/>
      <c r="C9" s="49"/>
      <c r="D9" s="49" t="s">
        <v>5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</row>
    <row r="10" spans="2:15" x14ac:dyDescent="0.2">
      <c r="B10" s="4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/>
    </row>
    <row r="11" spans="2:15" ht="15.75" x14ac:dyDescent="0.25">
      <c r="B11" s="48"/>
      <c r="C11" s="49"/>
      <c r="D11" s="49"/>
      <c r="E11" s="51" t="s">
        <v>3</v>
      </c>
      <c r="F11" s="51"/>
      <c r="G11" s="51" t="s">
        <v>8</v>
      </c>
      <c r="H11" s="49"/>
      <c r="I11" s="49"/>
      <c r="J11" s="49"/>
      <c r="K11" s="49"/>
      <c r="L11" s="49"/>
      <c r="M11" s="49"/>
      <c r="N11" s="49"/>
      <c r="O11" s="50"/>
    </row>
    <row r="12" spans="2:15" ht="15.75" x14ac:dyDescent="0.25">
      <c r="B12" s="48"/>
      <c r="C12" s="49"/>
      <c r="D12" s="49"/>
      <c r="E12" s="60">
        <v>0</v>
      </c>
      <c r="F12" s="51" t="s">
        <v>4</v>
      </c>
      <c r="G12" s="85">
        <f>E12*0.0637</f>
        <v>0</v>
      </c>
      <c r="H12" s="49"/>
      <c r="I12" s="49"/>
      <c r="J12" s="49"/>
      <c r="K12" s="49"/>
      <c r="L12" s="49"/>
      <c r="M12" s="49"/>
      <c r="N12" s="49"/>
      <c r="O12" s="50"/>
    </row>
    <row r="13" spans="2:15" x14ac:dyDescent="0.2">
      <c r="B13" s="48"/>
      <c r="C13" s="49"/>
      <c r="D13" s="49"/>
      <c r="E13" s="49"/>
      <c r="F13" s="166" t="s">
        <v>0</v>
      </c>
      <c r="G13" s="166"/>
      <c r="H13" s="166"/>
      <c r="I13" s="166"/>
      <c r="J13" s="166"/>
      <c r="K13" s="167"/>
      <c r="L13" s="167"/>
      <c r="M13" s="167"/>
      <c r="N13" s="167"/>
      <c r="O13" s="50"/>
    </row>
    <row r="14" spans="2:15" ht="26.25" x14ac:dyDescent="0.2">
      <c r="B14" s="48"/>
      <c r="C14" s="49"/>
      <c r="D14" s="49" t="s">
        <v>10</v>
      </c>
      <c r="E14" s="49"/>
      <c r="F14" s="52" t="s">
        <v>41</v>
      </c>
      <c r="G14" s="52" t="s">
        <v>35</v>
      </c>
      <c r="H14" s="52" t="s">
        <v>36</v>
      </c>
      <c r="I14" s="52" t="s">
        <v>32</v>
      </c>
      <c r="J14" s="52" t="s">
        <v>38</v>
      </c>
      <c r="K14" s="52" t="s">
        <v>42</v>
      </c>
      <c r="L14" s="52" t="s">
        <v>40</v>
      </c>
      <c r="M14" s="52" t="s">
        <v>43</v>
      </c>
      <c r="N14" s="52" t="s">
        <v>44</v>
      </c>
      <c r="O14" s="50"/>
    </row>
    <row r="15" spans="2:15" ht="15" x14ac:dyDescent="0.2">
      <c r="B15" s="48"/>
      <c r="C15" s="49"/>
      <c r="D15" s="170" t="s">
        <v>23</v>
      </c>
      <c r="E15" s="171"/>
      <c r="F15" s="7">
        <v>230</v>
      </c>
      <c r="G15" s="7">
        <v>240</v>
      </c>
      <c r="H15" s="7">
        <v>250</v>
      </c>
      <c r="I15" s="7">
        <v>260</v>
      </c>
      <c r="J15" s="7">
        <v>270</v>
      </c>
      <c r="K15" s="7">
        <v>280</v>
      </c>
      <c r="L15" s="7">
        <v>290</v>
      </c>
      <c r="M15" s="7">
        <v>300</v>
      </c>
      <c r="N15" s="7">
        <v>310</v>
      </c>
      <c r="O15" s="50"/>
    </row>
    <row r="16" spans="2:15" ht="14.25" customHeight="1" x14ac:dyDescent="0.2">
      <c r="B16" s="48"/>
      <c r="C16" s="49"/>
      <c r="D16" s="61" t="s">
        <v>26</v>
      </c>
      <c r="E16" s="61"/>
      <c r="F16" s="59">
        <f>F15/F17</f>
        <v>255.55555555555554</v>
      </c>
      <c r="G16" s="59">
        <f t="shared" ref="G16:N16" si="0">G15/G17</f>
        <v>282.35294117647061</v>
      </c>
      <c r="H16" s="59">
        <f t="shared" si="0"/>
        <v>312.5</v>
      </c>
      <c r="I16" s="59">
        <f t="shared" si="0"/>
        <v>346.66666666666669</v>
      </c>
      <c r="J16" s="59">
        <f t="shared" si="0"/>
        <v>360</v>
      </c>
      <c r="K16" s="59">
        <f t="shared" si="0"/>
        <v>400</v>
      </c>
      <c r="L16" s="59">
        <f t="shared" si="0"/>
        <v>446.15384615384613</v>
      </c>
      <c r="M16" s="59">
        <f t="shared" si="0"/>
        <v>500</v>
      </c>
      <c r="N16" s="59">
        <f t="shared" si="0"/>
        <v>516.66666666666674</v>
      </c>
      <c r="O16" s="50"/>
    </row>
    <row r="17" spans="2:15" ht="15" x14ac:dyDescent="0.2">
      <c r="B17" s="48"/>
      <c r="C17" s="49"/>
      <c r="D17" s="170" t="s">
        <v>22</v>
      </c>
      <c r="E17" s="171"/>
      <c r="F17" s="4">
        <v>0.9</v>
      </c>
      <c r="G17" s="4">
        <v>0.85</v>
      </c>
      <c r="H17" s="4">
        <v>0.8</v>
      </c>
      <c r="I17" s="4">
        <v>0.75</v>
      </c>
      <c r="J17" s="4">
        <v>0.75</v>
      </c>
      <c r="K17" s="4">
        <v>0.7</v>
      </c>
      <c r="L17" s="4">
        <v>0.65</v>
      </c>
      <c r="M17" s="4">
        <v>0.6</v>
      </c>
      <c r="N17" s="4">
        <v>0.6</v>
      </c>
      <c r="O17" s="50"/>
    </row>
    <row r="18" spans="2:15" ht="6" customHeight="1" x14ac:dyDescent="0.2">
      <c r="B18" s="48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50"/>
    </row>
    <row r="19" spans="2:15" x14ac:dyDescent="0.2">
      <c r="B19" s="48"/>
      <c r="C19" s="49"/>
      <c r="D19" s="49"/>
      <c r="E19" s="43" t="s">
        <v>7</v>
      </c>
      <c r="F19" s="168" t="s">
        <v>1</v>
      </c>
      <c r="G19" s="168"/>
      <c r="H19" s="168"/>
      <c r="I19" s="168"/>
      <c r="J19" s="168"/>
      <c r="K19" s="169"/>
      <c r="L19" s="169"/>
      <c r="M19" s="169"/>
      <c r="N19" s="169"/>
      <c r="O19" s="50"/>
    </row>
    <row r="20" spans="2:15" ht="15.75" x14ac:dyDescent="0.2">
      <c r="B20" s="48"/>
      <c r="C20" s="49"/>
      <c r="D20" s="2" t="s">
        <v>17</v>
      </c>
      <c r="E20" s="3">
        <v>49.1</v>
      </c>
      <c r="F20" s="5">
        <f>($F$15*10000/1000*E20/1000)/$F$17</f>
        <v>125.47777777777779</v>
      </c>
      <c r="G20" s="5">
        <f>($G$15*10000/1000*E20/1000)/G$17</f>
        <v>138.63529411764708</v>
      </c>
      <c r="H20" s="5">
        <f>($H$15*10000/1000*$E20/1000)/H$17</f>
        <v>153.4375</v>
      </c>
      <c r="I20" s="5">
        <f>($I$15*10000/1000*$E20/1000)/I$17</f>
        <v>170.21333333333334</v>
      </c>
      <c r="J20" s="5">
        <f>($J$15*10000/1000*$E20/1000)/J$17</f>
        <v>176.76</v>
      </c>
      <c r="K20" s="5">
        <f>($K$15*10000/1000*E20/1000)/K$17</f>
        <v>196.4</v>
      </c>
      <c r="L20" s="5">
        <f>($L$15*10000/1000*E20/1000)/L$17</f>
        <v>219.06153846153845</v>
      </c>
      <c r="M20" s="5">
        <f>($M$15*10000/1000*$E20/1000)/M$17</f>
        <v>245.50000000000003</v>
      </c>
      <c r="N20" s="5">
        <f>($N$15*10000/1000*$E20/1000)/N$17</f>
        <v>253.68333333333337</v>
      </c>
      <c r="O20" s="50"/>
    </row>
    <row r="21" spans="2:15" ht="15.75" x14ac:dyDescent="0.2">
      <c r="B21" s="48"/>
      <c r="C21" s="49"/>
      <c r="D21" s="2" t="s">
        <v>57</v>
      </c>
      <c r="E21" s="3">
        <v>48.5</v>
      </c>
      <c r="F21" s="5">
        <f>($F$15*10000/1000*E21/1000)/$F$17</f>
        <v>123.94444444444444</v>
      </c>
      <c r="G21" s="5">
        <f>($G$15*10000/1000*E21/1000)/G$17</f>
        <v>136.94117647058823</v>
      </c>
      <c r="H21" s="5">
        <f>($H$15*10000/1000*$E21/1000)/H$17</f>
        <v>151.5625</v>
      </c>
      <c r="I21" s="5">
        <f>($I$15*10000/1000*$E21/1000)/I$17</f>
        <v>168.13333333333333</v>
      </c>
      <c r="J21" s="5">
        <f>($J$15*10000/1000*$E21/1000)/J$17</f>
        <v>174.6</v>
      </c>
      <c r="K21" s="5">
        <f>($K$15*10000/1000*E21/1000)/K$17</f>
        <v>194.00000000000003</v>
      </c>
      <c r="L21" s="5">
        <f>($L$15*10000/1000*E21/1000)/L$17</f>
        <v>216.38461538461539</v>
      </c>
      <c r="M21" s="5">
        <f>($M$15*10000/1000*$E21/1000)/M$17</f>
        <v>242.5</v>
      </c>
      <c r="N21" s="5">
        <f>($N$15*10000/1000*$E21/1000)/N$17</f>
        <v>250.58333333333334</v>
      </c>
      <c r="O21" s="50"/>
    </row>
    <row r="22" spans="2:15" ht="15.75" x14ac:dyDescent="0.2">
      <c r="B22" s="48"/>
      <c r="C22" s="49"/>
      <c r="D22" s="2" t="s">
        <v>58</v>
      </c>
      <c r="E22" s="3">
        <v>46.4</v>
      </c>
      <c r="F22" s="5">
        <f t="shared" ref="F22:F30" si="1">($F$15*10000/1000*E22/1000)/$F$17</f>
        <v>118.57777777777777</v>
      </c>
      <c r="G22" s="5">
        <f t="shared" ref="G22:G28" si="2">($G$15*10000/1000*E22/1000)/G$17</f>
        <v>131.01176470588234</v>
      </c>
      <c r="H22" s="5">
        <f t="shared" ref="H22:H30" si="3">($H$15*10000/1000*$E22/1000)/H$17</f>
        <v>145</v>
      </c>
      <c r="I22" s="5">
        <f t="shared" ref="I22:I30" si="4">($I$15*10000/1000*$E22/1000)/I$17</f>
        <v>160.85333333333332</v>
      </c>
      <c r="J22" s="5">
        <f t="shared" ref="J22:J30" si="5">($J$15*10000/1000*$E22/1000)/J$17</f>
        <v>167.04</v>
      </c>
      <c r="K22" s="5">
        <f t="shared" ref="K22:K28" si="6">($K$15*10000/1000*E22/1000)/K$17</f>
        <v>185.6</v>
      </c>
      <c r="L22" s="5">
        <f t="shared" ref="L22:L28" si="7">($L$15*10000/1000*E22/1000)/L$17</f>
        <v>207.01538461538462</v>
      </c>
      <c r="M22" s="5">
        <f t="shared" ref="M22:M30" si="8">($M$15*10000/1000*$E22/1000)/M$17</f>
        <v>232</v>
      </c>
      <c r="N22" s="5">
        <f t="shared" ref="N22:N30" si="9">($N$15*10000/1000*$E22/1000)/N$17</f>
        <v>239.73333333333335</v>
      </c>
      <c r="O22" s="50"/>
    </row>
    <row r="23" spans="2:15" ht="15.75" x14ac:dyDescent="0.2">
      <c r="B23" s="48"/>
      <c r="C23" s="49"/>
      <c r="D23" s="2" t="s">
        <v>47</v>
      </c>
      <c r="E23" s="3">
        <v>45.3</v>
      </c>
      <c r="F23" s="5">
        <f t="shared" si="1"/>
        <v>115.76666666666667</v>
      </c>
      <c r="G23" s="5">
        <f t="shared" si="2"/>
        <v>127.90588235294118</v>
      </c>
      <c r="H23" s="5">
        <f t="shared" si="3"/>
        <v>141.5625</v>
      </c>
      <c r="I23" s="5">
        <f t="shared" si="4"/>
        <v>157.04</v>
      </c>
      <c r="J23" s="5">
        <f t="shared" si="5"/>
        <v>163.07999999999998</v>
      </c>
      <c r="K23" s="5">
        <f t="shared" si="6"/>
        <v>181.2</v>
      </c>
      <c r="L23" s="5">
        <f t="shared" si="7"/>
        <v>202.1076923076923</v>
      </c>
      <c r="M23" s="5">
        <f t="shared" si="8"/>
        <v>226.50000000000003</v>
      </c>
      <c r="N23" s="5">
        <f t="shared" si="9"/>
        <v>234.05</v>
      </c>
      <c r="O23" s="50"/>
    </row>
    <row r="24" spans="2:15" ht="15.75" x14ac:dyDescent="0.2">
      <c r="B24" s="48"/>
      <c r="C24" s="49"/>
      <c r="D24" s="2" t="s">
        <v>80</v>
      </c>
      <c r="E24" s="3">
        <v>50.4</v>
      </c>
      <c r="F24" s="5">
        <f t="shared" si="1"/>
        <v>128.80000000000001</v>
      </c>
      <c r="G24" s="5">
        <f t="shared" si="2"/>
        <v>142.30588235294118</v>
      </c>
      <c r="H24" s="5">
        <f t="shared" si="3"/>
        <v>157.5</v>
      </c>
      <c r="I24" s="5">
        <f t="shared" si="4"/>
        <v>174.72</v>
      </c>
      <c r="J24" s="5">
        <f t="shared" si="5"/>
        <v>181.44000000000003</v>
      </c>
      <c r="K24" s="5">
        <f t="shared" si="6"/>
        <v>201.60000000000002</v>
      </c>
      <c r="L24" s="5">
        <f t="shared" si="7"/>
        <v>224.86153846153846</v>
      </c>
      <c r="M24" s="5">
        <f t="shared" si="8"/>
        <v>252</v>
      </c>
      <c r="N24" s="5">
        <f t="shared" si="9"/>
        <v>260.40000000000003</v>
      </c>
      <c r="O24" s="50"/>
    </row>
    <row r="25" spans="2:15" ht="15.75" x14ac:dyDescent="0.2">
      <c r="B25" s="48"/>
      <c r="C25" s="49"/>
      <c r="D25" s="2" t="s">
        <v>59</v>
      </c>
      <c r="E25" s="3">
        <v>47.9</v>
      </c>
      <c r="F25" s="5">
        <f t="shared" si="1"/>
        <v>122.41111111111111</v>
      </c>
      <c r="G25" s="5">
        <f t="shared" si="2"/>
        <v>135.24705882352941</v>
      </c>
      <c r="H25" s="5">
        <f t="shared" si="3"/>
        <v>149.6875</v>
      </c>
      <c r="I25" s="5">
        <f t="shared" si="4"/>
        <v>166.05333333333334</v>
      </c>
      <c r="J25" s="5">
        <f t="shared" si="5"/>
        <v>172.44000000000003</v>
      </c>
      <c r="K25" s="5">
        <f t="shared" si="6"/>
        <v>191.60000000000002</v>
      </c>
      <c r="L25" s="5">
        <f t="shared" si="7"/>
        <v>213.7076923076923</v>
      </c>
      <c r="M25" s="5">
        <f t="shared" si="8"/>
        <v>239.5</v>
      </c>
      <c r="N25" s="5">
        <f t="shared" si="9"/>
        <v>247.48333333333335</v>
      </c>
      <c r="O25" s="50"/>
    </row>
    <row r="26" spans="2:15" ht="15.75" customHeight="1" x14ac:dyDescent="0.2">
      <c r="B26" s="48"/>
      <c r="C26" s="49"/>
      <c r="D26" s="2" t="s">
        <v>81</v>
      </c>
      <c r="E26" s="3">
        <v>45</v>
      </c>
      <c r="F26" s="5">
        <f t="shared" si="1"/>
        <v>115</v>
      </c>
      <c r="G26" s="5">
        <f t="shared" si="2"/>
        <v>127.05882352941177</v>
      </c>
      <c r="H26" s="5">
        <f t="shared" si="3"/>
        <v>140.625</v>
      </c>
      <c r="I26" s="5">
        <f t="shared" si="4"/>
        <v>156</v>
      </c>
      <c r="J26" s="5">
        <f t="shared" si="5"/>
        <v>162</v>
      </c>
      <c r="K26" s="5">
        <f t="shared" si="6"/>
        <v>180</v>
      </c>
      <c r="L26" s="5">
        <f t="shared" si="7"/>
        <v>200.76923076923077</v>
      </c>
      <c r="M26" s="5">
        <f t="shared" si="8"/>
        <v>225</v>
      </c>
      <c r="N26" s="5">
        <f t="shared" si="9"/>
        <v>232.5</v>
      </c>
      <c r="O26" s="50"/>
    </row>
    <row r="27" spans="2:15" ht="15.75" x14ac:dyDescent="0.2">
      <c r="B27" s="48"/>
      <c r="C27" s="49"/>
      <c r="D27" s="2" t="s">
        <v>53</v>
      </c>
      <c r="E27" s="3">
        <v>47.1</v>
      </c>
      <c r="F27" s="5">
        <f t="shared" si="1"/>
        <v>120.36666666666666</v>
      </c>
      <c r="G27" s="5">
        <f t="shared" si="2"/>
        <v>132.98823529411766</v>
      </c>
      <c r="H27" s="5">
        <f t="shared" si="3"/>
        <v>147.1875</v>
      </c>
      <c r="I27" s="5">
        <f t="shared" si="4"/>
        <v>163.28</v>
      </c>
      <c r="J27" s="5">
        <f t="shared" si="5"/>
        <v>169.56</v>
      </c>
      <c r="K27" s="5">
        <f t="shared" si="6"/>
        <v>188.4</v>
      </c>
      <c r="L27" s="5">
        <f t="shared" si="7"/>
        <v>210.13846153846154</v>
      </c>
      <c r="M27" s="5">
        <f t="shared" si="8"/>
        <v>235.50000000000003</v>
      </c>
      <c r="N27" s="5">
        <f t="shared" si="9"/>
        <v>243.35</v>
      </c>
      <c r="O27" s="50"/>
    </row>
    <row r="28" spans="2:15" ht="15.75" x14ac:dyDescent="0.2">
      <c r="B28" s="48"/>
      <c r="C28" s="49"/>
      <c r="D28" s="2" t="s">
        <v>54</v>
      </c>
      <c r="E28" s="3">
        <v>44.3</v>
      </c>
      <c r="F28" s="5">
        <f t="shared" si="1"/>
        <v>113.21111111111111</v>
      </c>
      <c r="G28" s="5">
        <f t="shared" si="2"/>
        <v>125.08235294117647</v>
      </c>
      <c r="H28" s="5">
        <f t="shared" si="3"/>
        <v>138.4375</v>
      </c>
      <c r="I28" s="5">
        <f t="shared" si="4"/>
        <v>153.5733333333333</v>
      </c>
      <c r="J28" s="5">
        <f t="shared" si="5"/>
        <v>159.47999999999999</v>
      </c>
      <c r="K28" s="5">
        <f t="shared" si="6"/>
        <v>177.2</v>
      </c>
      <c r="L28" s="5">
        <f t="shared" si="7"/>
        <v>197.64615384615385</v>
      </c>
      <c r="M28" s="5">
        <f t="shared" si="8"/>
        <v>221.50000000000003</v>
      </c>
      <c r="N28" s="5">
        <f t="shared" si="9"/>
        <v>228.88333333333335</v>
      </c>
      <c r="O28" s="50"/>
    </row>
    <row r="29" spans="2:15" ht="15.75" x14ac:dyDescent="0.2">
      <c r="B29" s="48"/>
      <c r="C29" s="49"/>
      <c r="D29" s="2" t="s">
        <v>55</v>
      </c>
      <c r="E29" s="3">
        <v>46.5</v>
      </c>
      <c r="F29" s="5">
        <f t="shared" si="1"/>
        <v>118.83333333333333</v>
      </c>
      <c r="G29" s="5">
        <f>($G$15*10000/1000*E29/1000)/G$17</f>
        <v>131.29411764705881</v>
      </c>
      <c r="H29" s="5">
        <f t="shared" si="3"/>
        <v>145.3125</v>
      </c>
      <c r="I29" s="5">
        <f t="shared" si="4"/>
        <v>161.20000000000002</v>
      </c>
      <c r="J29" s="5">
        <f t="shared" si="5"/>
        <v>167.4</v>
      </c>
      <c r="K29" s="5">
        <f>($K$15*10000/1000*E29/1000)/K$17</f>
        <v>186</v>
      </c>
      <c r="L29" s="5">
        <f>($L$15*10000/1000*E29/1000)/L$17</f>
        <v>207.46153846153845</v>
      </c>
      <c r="M29" s="5">
        <f t="shared" si="8"/>
        <v>232.5</v>
      </c>
      <c r="N29" s="5">
        <f t="shared" si="9"/>
        <v>240.25000000000003</v>
      </c>
      <c r="O29" s="50"/>
    </row>
    <row r="30" spans="2:15" ht="15.75" x14ac:dyDescent="0.2">
      <c r="B30" s="48"/>
      <c r="C30" s="49"/>
      <c r="D30" s="2" t="s">
        <v>82</v>
      </c>
      <c r="E30" s="3">
        <v>43</v>
      </c>
      <c r="F30" s="5">
        <f t="shared" si="1"/>
        <v>109.88888888888889</v>
      </c>
      <c r="G30" s="5">
        <f>($G$15*10000/1000*E30/1000)/G$17</f>
        <v>121.41176470588236</v>
      </c>
      <c r="H30" s="5">
        <f t="shared" si="3"/>
        <v>134.375</v>
      </c>
      <c r="I30" s="5">
        <f t="shared" si="4"/>
        <v>149.06666666666666</v>
      </c>
      <c r="J30" s="5">
        <f t="shared" si="5"/>
        <v>154.79999999999998</v>
      </c>
      <c r="K30" s="5">
        <f>($K$15*10000/1000*E30/1000)/K$17</f>
        <v>172.00000000000003</v>
      </c>
      <c r="L30" s="5">
        <f>($L$15*10000/1000*E30/1000)/L$17</f>
        <v>191.84615384615384</v>
      </c>
      <c r="M30" s="5">
        <f t="shared" si="8"/>
        <v>215</v>
      </c>
      <c r="N30" s="5">
        <f t="shared" si="9"/>
        <v>222.16666666666669</v>
      </c>
      <c r="O30" s="50"/>
    </row>
    <row r="31" spans="2:15" x14ac:dyDescent="0.2">
      <c r="B31" s="48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0"/>
    </row>
    <row r="32" spans="2:15" x14ac:dyDescent="0.2">
      <c r="B32" s="48"/>
      <c r="C32" s="49"/>
      <c r="D32" s="49"/>
      <c r="E32" s="49"/>
      <c r="F32" s="165" t="s">
        <v>8</v>
      </c>
      <c r="G32" s="165"/>
      <c r="H32" s="165" t="s">
        <v>8</v>
      </c>
      <c r="I32" s="165"/>
      <c r="J32" s="165"/>
      <c r="K32" s="165" t="s">
        <v>8</v>
      </c>
      <c r="L32" s="165"/>
      <c r="M32" s="165" t="s">
        <v>8</v>
      </c>
      <c r="N32" s="165"/>
      <c r="O32" s="50"/>
    </row>
    <row r="33" spans="2:15" ht="15.75" x14ac:dyDescent="0.2">
      <c r="B33" s="48"/>
      <c r="C33" s="49"/>
      <c r="D33" s="53" t="str">
        <f>D20</f>
        <v>JB Diego</v>
      </c>
      <c r="E33" s="54">
        <f>E20</f>
        <v>49.1</v>
      </c>
      <c r="F33" s="6">
        <f t="shared" ref="F33:J41" si="10">F20*0.0637</f>
        <v>7.9929344444444457</v>
      </c>
      <c r="G33" s="6">
        <f t="shared" si="10"/>
        <v>8.8310682352941203</v>
      </c>
      <c r="H33" s="6">
        <f t="shared" si="10"/>
        <v>9.7739687500000016</v>
      </c>
      <c r="I33" s="6">
        <f t="shared" si="10"/>
        <v>10.842589333333335</v>
      </c>
      <c r="J33" s="6">
        <f t="shared" si="10"/>
        <v>11.259612000000001</v>
      </c>
      <c r="K33" s="6">
        <f t="shared" ref="K33:N41" si="11">K20*0.0637</f>
        <v>12.510680000000002</v>
      </c>
      <c r="L33" s="6">
        <f t="shared" si="11"/>
        <v>13.954220000000001</v>
      </c>
      <c r="M33" s="6">
        <f t="shared" si="11"/>
        <v>15.638350000000003</v>
      </c>
      <c r="N33" s="6">
        <f t="shared" si="11"/>
        <v>16.159628333333337</v>
      </c>
      <c r="O33" s="50"/>
    </row>
    <row r="34" spans="2:15" ht="15.75" x14ac:dyDescent="0.2">
      <c r="B34" s="48"/>
      <c r="C34" s="49"/>
      <c r="D34" s="53" t="str">
        <f>D21</f>
        <v>Avatar</v>
      </c>
      <c r="E34" s="54">
        <f>E21</f>
        <v>48.5</v>
      </c>
      <c r="F34" s="6">
        <f t="shared" si="10"/>
        <v>7.895261111111112</v>
      </c>
      <c r="G34" s="6">
        <f t="shared" si="10"/>
        <v>8.7231529411764708</v>
      </c>
      <c r="H34" s="6">
        <f t="shared" si="10"/>
        <v>9.6545312500000016</v>
      </c>
      <c r="I34" s="6">
        <f t="shared" si="10"/>
        <v>10.710093333333335</v>
      </c>
      <c r="J34" s="6">
        <f t="shared" si="10"/>
        <v>11.122020000000001</v>
      </c>
      <c r="K34" s="6">
        <f t="shared" si="11"/>
        <v>12.357800000000003</v>
      </c>
      <c r="L34" s="6">
        <f t="shared" si="11"/>
        <v>13.783700000000001</v>
      </c>
      <c r="M34" s="6">
        <f t="shared" si="11"/>
        <v>15.447250000000002</v>
      </c>
      <c r="N34" s="6">
        <f t="shared" si="11"/>
        <v>15.962158333333335</v>
      </c>
      <c r="O34" s="50"/>
    </row>
    <row r="35" spans="2:15" ht="15.75" x14ac:dyDescent="0.2">
      <c r="B35" s="48"/>
      <c r="C35" s="49"/>
      <c r="D35" s="53" t="str">
        <f t="shared" ref="D35:E41" si="12">D22</f>
        <v>Costello</v>
      </c>
      <c r="E35" s="54">
        <f t="shared" si="12"/>
        <v>46.4</v>
      </c>
      <c r="F35" s="6">
        <f t="shared" si="10"/>
        <v>7.5534044444444444</v>
      </c>
      <c r="G35" s="6">
        <f t="shared" si="10"/>
        <v>8.3454494117647062</v>
      </c>
      <c r="H35" s="6">
        <f t="shared" si="10"/>
        <v>9.2365000000000013</v>
      </c>
      <c r="I35" s="6">
        <f t="shared" si="10"/>
        <v>10.246357333333334</v>
      </c>
      <c r="J35" s="6">
        <f t="shared" si="10"/>
        <v>10.640448000000001</v>
      </c>
      <c r="K35" s="6">
        <f t="shared" si="11"/>
        <v>11.82272</v>
      </c>
      <c r="L35" s="6">
        <f t="shared" si="11"/>
        <v>13.186880000000002</v>
      </c>
      <c r="M35" s="6">
        <f t="shared" si="11"/>
        <v>14.778400000000001</v>
      </c>
      <c r="N35" s="6">
        <f t="shared" si="11"/>
        <v>15.271013333333336</v>
      </c>
      <c r="O35" s="50"/>
    </row>
    <row r="36" spans="2:15" ht="15.75" x14ac:dyDescent="0.2">
      <c r="B36" s="48"/>
      <c r="C36" s="49"/>
      <c r="D36" s="53" t="str">
        <f t="shared" si="12"/>
        <v>KWS Lumos</v>
      </c>
      <c r="E36" s="54">
        <f t="shared" si="12"/>
        <v>45.3</v>
      </c>
      <c r="F36" s="6">
        <f t="shared" si="10"/>
        <v>7.3743366666666672</v>
      </c>
      <c r="G36" s="6">
        <f t="shared" si="10"/>
        <v>8.1476047058823546</v>
      </c>
      <c r="H36" s="6">
        <f t="shared" si="10"/>
        <v>9.0175312500000011</v>
      </c>
      <c r="I36" s="6">
        <f t="shared" si="10"/>
        <v>10.003448000000001</v>
      </c>
      <c r="J36" s="6">
        <f t="shared" si="10"/>
        <v>10.388196000000001</v>
      </c>
      <c r="K36" s="6">
        <f t="shared" si="11"/>
        <v>11.542440000000001</v>
      </c>
      <c r="L36" s="6">
        <f t="shared" si="11"/>
        <v>12.874260000000001</v>
      </c>
      <c r="M36" s="6">
        <f t="shared" si="11"/>
        <v>14.428050000000002</v>
      </c>
      <c r="N36" s="6">
        <f t="shared" si="11"/>
        <v>14.908985000000003</v>
      </c>
      <c r="O36" s="50"/>
    </row>
    <row r="37" spans="2:15" ht="15.75" x14ac:dyDescent="0.2">
      <c r="B37" s="48"/>
      <c r="C37" s="49"/>
      <c r="D37" s="53" t="str">
        <f t="shared" si="12"/>
        <v>Bennington</v>
      </c>
      <c r="E37" s="54">
        <f t="shared" si="12"/>
        <v>50.4</v>
      </c>
      <c r="F37" s="6">
        <f t="shared" si="10"/>
        <v>8.2045600000000007</v>
      </c>
      <c r="G37" s="6">
        <f t="shared" si="10"/>
        <v>9.0648847058823545</v>
      </c>
      <c r="H37" s="6">
        <f t="shared" si="10"/>
        <v>10.032750000000002</v>
      </c>
      <c r="I37" s="6">
        <f t="shared" si="10"/>
        <v>11.129664000000002</v>
      </c>
      <c r="J37" s="6">
        <f t="shared" si="10"/>
        <v>11.557728000000003</v>
      </c>
      <c r="K37" s="6">
        <f t="shared" si="11"/>
        <v>12.841920000000004</v>
      </c>
      <c r="L37" s="6">
        <f t="shared" si="11"/>
        <v>14.323680000000001</v>
      </c>
      <c r="M37" s="6">
        <f t="shared" si="11"/>
        <v>16.052400000000002</v>
      </c>
      <c r="N37" s="6">
        <f t="shared" si="11"/>
        <v>16.587480000000003</v>
      </c>
      <c r="O37" s="50"/>
    </row>
    <row r="38" spans="2:15" ht="15.75" x14ac:dyDescent="0.2">
      <c r="B38" s="48"/>
      <c r="C38" s="49"/>
      <c r="D38" s="53" t="str">
        <f t="shared" si="12"/>
        <v>Torp</v>
      </c>
      <c r="E38" s="54">
        <f t="shared" si="12"/>
        <v>47.9</v>
      </c>
      <c r="F38" s="6">
        <f t="shared" si="10"/>
        <v>7.7975877777777782</v>
      </c>
      <c r="G38" s="6">
        <f t="shared" si="10"/>
        <v>8.6152376470588248</v>
      </c>
      <c r="H38" s="6">
        <f t="shared" si="10"/>
        <v>9.5350937500000015</v>
      </c>
      <c r="I38" s="6">
        <f t="shared" si="10"/>
        <v>10.577597333333335</v>
      </c>
      <c r="J38" s="6">
        <f t="shared" si="10"/>
        <v>10.984428000000003</v>
      </c>
      <c r="K38" s="6">
        <f t="shared" si="11"/>
        <v>12.204920000000003</v>
      </c>
      <c r="L38" s="6">
        <f t="shared" si="11"/>
        <v>13.613180000000002</v>
      </c>
      <c r="M38" s="6">
        <f t="shared" si="11"/>
        <v>15.256150000000002</v>
      </c>
      <c r="N38" s="6">
        <f t="shared" si="11"/>
        <v>15.764688333333336</v>
      </c>
      <c r="O38" s="50"/>
    </row>
    <row r="39" spans="2:15" ht="15.75" x14ac:dyDescent="0.2">
      <c r="B39" s="48"/>
      <c r="C39" s="49"/>
      <c r="D39" s="53" t="str">
        <f t="shared" si="12"/>
        <v>KWS Barny</v>
      </c>
      <c r="E39" s="54">
        <f t="shared" si="12"/>
        <v>45</v>
      </c>
      <c r="F39" s="6">
        <f t="shared" si="10"/>
        <v>7.3255000000000008</v>
      </c>
      <c r="G39" s="6">
        <f t="shared" si="10"/>
        <v>8.0936470588235299</v>
      </c>
      <c r="H39" s="6">
        <f t="shared" si="10"/>
        <v>8.9578125000000011</v>
      </c>
      <c r="I39" s="6">
        <f t="shared" si="10"/>
        <v>9.9372000000000007</v>
      </c>
      <c r="J39" s="6">
        <f t="shared" si="10"/>
        <v>10.319400000000002</v>
      </c>
      <c r="K39" s="6">
        <f t="shared" si="11"/>
        <v>11.466000000000001</v>
      </c>
      <c r="L39" s="6">
        <f t="shared" si="11"/>
        <v>12.789000000000001</v>
      </c>
      <c r="M39" s="6">
        <f t="shared" si="11"/>
        <v>14.332500000000001</v>
      </c>
      <c r="N39" s="6">
        <f t="shared" si="11"/>
        <v>14.810250000000002</v>
      </c>
      <c r="O39" s="50"/>
    </row>
    <row r="40" spans="2:15" ht="15.75" x14ac:dyDescent="0.2">
      <c r="B40" s="48"/>
      <c r="C40" s="49"/>
      <c r="D40" s="53" t="str">
        <f t="shared" si="12"/>
        <v>Garrus</v>
      </c>
      <c r="E40" s="54">
        <f t="shared" si="12"/>
        <v>47.1</v>
      </c>
      <c r="F40" s="6">
        <f t="shared" si="10"/>
        <v>7.6673566666666666</v>
      </c>
      <c r="G40" s="6">
        <f t="shared" si="10"/>
        <v>8.4713505882352962</v>
      </c>
      <c r="H40" s="6">
        <f t="shared" si="10"/>
        <v>9.3758437500000014</v>
      </c>
      <c r="I40" s="6">
        <f t="shared" si="10"/>
        <v>10.400936000000002</v>
      </c>
      <c r="J40" s="6">
        <f t="shared" si="10"/>
        <v>10.800972000000002</v>
      </c>
      <c r="K40" s="6">
        <f t="shared" si="11"/>
        <v>12.001080000000002</v>
      </c>
      <c r="L40" s="6">
        <f t="shared" si="11"/>
        <v>13.385820000000001</v>
      </c>
      <c r="M40" s="6">
        <f t="shared" si="11"/>
        <v>15.001350000000004</v>
      </c>
      <c r="N40" s="6">
        <f t="shared" si="11"/>
        <v>15.501395</v>
      </c>
      <c r="O40" s="50"/>
    </row>
    <row r="41" spans="2:15" ht="15.75" x14ac:dyDescent="0.2">
      <c r="B41" s="48"/>
      <c r="C41" s="49"/>
      <c r="D41" s="53" t="str">
        <f t="shared" si="12"/>
        <v>KWS Lilli</v>
      </c>
      <c r="E41" s="54">
        <f t="shared" si="12"/>
        <v>44.3</v>
      </c>
      <c r="F41" s="6">
        <f t="shared" si="10"/>
        <v>7.2115477777777786</v>
      </c>
      <c r="G41" s="6">
        <f t="shared" si="10"/>
        <v>7.9677458823529417</v>
      </c>
      <c r="H41" s="6">
        <f t="shared" si="10"/>
        <v>8.818468750000001</v>
      </c>
      <c r="I41" s="6">
        <f t="shared" si="10"/>
        <v>9.7826213333333314</v>
      </c>
      <c r="J41" s="6">
        <f t="shared" si="10"/>
        <v>10.158876000000001</v>
      </c>
      <c r="K41" s="6">
        <f t="shared" si="11"/>
        <v>11.28764</v>
      </c>
      <c r="L41" s="6">
        <f t="shared" si="11"/>
        <v>12.590060000000001</v>
      </c>
      <c r="M41" s="6">
        <f t="shared" si="11"/>
        <v>14.109550000000004</v>
      </c>
      <c r="N41" s="6">
        <f t="shared" si="11"/>
        <v>14.579868333333335</v>
      </c>
      <c r="O41" s="50"/>
    </row>
    <row r="42" spans="2:15" ht="15.75" x14ac:dyDescent="0.2">
      <c r="B42" s="48"/>
      <c r="C42" s="49"/>
      <c r="D42" s="53" t="str">
        <f>D29</f>
        <v>Rockefeller</v>
      </c>
      <c r="E42" s="54">
        <f>E29</f>
        <v>46.5</v>
      </c>
      <c r="F42" s="6">
        <f t="shared" ref="F42:N42" si="13">F29*0.0637</f>
        <v>7.5696833333333338</v>
      </c>
      <c r="G42" s="6">
        <f t="shared" si="13"/>
        <v>8.3634352941176466</v>
      </c>
      <c r="H42" s="6">
        <f t="shared" si="13"/>
        <v>9.2564062500000013</v>
      </c>
      <c r="I42" s="6">
        <f t="shared" si="13"/>
        <v>10.268440000000002</v>
      </c>
      <c r="J42" s="6">
        <f t="shared" si="13"/>
        <v>10.663380000000002</v>
      </c>
      <c r="K42" s="6">
        <f t="shared" si="13"/>
        <v>11.848200000000002</v>
      </c>
      <c r="L42" s="6">
        <f t="shared" si="13"/>
        <v>13.215300000000001</v>
      </c>
      <c r="M42" s="6">
        <f t="shared" si="13"/>
        <v>14.810250000000002</v>
      </c>
      <c r="N42" s="6">
        <f t="shared" si="13"/>
        <v>15.303925000000003</v>
      </c>
      <c r="O42" s="50"/>
    </row>
    <row r="43" spans="2:15" ht="15.75" x14ac:dyDescent="0.2">
      <c r="B43" s="48"/>
      <c r="C43" s="49"/>
      <c r="D43" s="53" t="str">
        <f>D30</f>
        <v>KWS Conros</v>
      </c>
      <c r="E43" s="54">
        <f>E30</f>
        <v>43</v>
      </c>
      <c r="F43" s="6">
        <f t="shared" ref="F43:N43" si="14">F30*0.0637</f>
        <v>6.9999222222222226</v>
      </c>
      <c r="G43" s="6">
        <f t="shared" si="14"/>
        <v>7.7339294117647075</v>
      </c>
      <c r="H43" s="6">
        <f t="shared" si="14"/>
        <v>8.5596875000000008</v>
      </c>
      <c r="I43" s="6">
        <f t="shared" si="14"/>
        <v>9.4955466666666677</v>
      </c>
      <c r="J43" s="6">
        <f t="shared" si="14"/>
        <v>9.8607599999999991</v>
      </c>
      <c r="K43" s="6">
        <f t="shared" si="14"/>
        <v>10.956400000000002</v>
      </c>
      <c r="L43" s="6">
        <f t="shared" si="14"/>
        <v>12.220600000000001</v>
      </c>
      <c r="M43" s="6">
        <f t="shared" si="14"/>
        <v>13.695500000000001</v>
      </c>
      <c r="N43" s="6">
        <f t="shared" si="14"/>
        <v>14.15201666666667</v>
      </c>
      <c r="O43" s="50"/>
    </row>
    <row r="44" spans="2:15" x14ac:dyDescent="0.2">
      <c r="B44" s="48"/>
      <c r="C44" s="49"/>
      <c r="D44" s="55" t="s">
        <v>87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50"/>
    </row>
    <row r="45" spans="2:15" ht="13.5" thickBot="1" x14ac:dyDescent="0.25">
      <c r="B45" s="56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8"/>
    </row>
    <row r="46" spans="2:15" s="42" customFormat="1" x14ac:dyDescent="0.2"/>
    <row r="47" spans="2:15" s="42" customFormat="1" x14ac:dyDescent="0.2"/>
    <row r="48" spans="2:15" s="42" customFormat="1" x14ac:dyDescent="0.2"/>
    <row r="49" s="42" customFormat="1" x14ac:dyDescent="0.2"/>
    <row r="50" s="42" customFormat="1" x14ac:dyDescent="0.2"/>
    <row r="51" s="42" customFormat="1" x14ac:dyDescent="0.2"/>
    <row r="52" s="42" customFormat="1" x14ac:dyDescent="0.2"/>
    <row r="53" s="42" customFormat="1" x14ac:dyDescent="0.2"/>
    <row r="54" s="42" customFormat="1" x14ac:dyDescent="0.2"/>
    <row r="55" s="42" customFormat="1" x14ac:dyDescent="0.2"/>
    <row r="56" s="42" customFormat="1" x14ac:dyDescent="0.2"/>
    <row r="57" s="42" customFormat="1" x14ac:dyDescent="0.2"/>
    <row r="58" s="42" customFormat="1" x14ac:dyDescent="0.2"/>
    <row r="59" s="42" customFormat="1" x14ac:dyDescent="0.2"/>
    <row r="60" s="42" customFormat="1" x14ac:dyDescent="0.2"/>
    <row r="61" s="42" customFormat="1" x14ac:dyDescent="0.2"/>
    <row r="62" s="42" customFormat="1" x14ac:dyDescent="0.2"/>
    <row r="63" s="42" customFormat="1" x14ac:dyDescent="0.2"/>
    <row r="64" s="42" customFormat="1" x14ac:dyDescent="0.2"/>
    <row r="65" s="42" customFormat="1" x14ac:dyDescent="0.2"/>
    <row r="66" s="42" customFormat="1" x14ac:dyDescent="0.2"/>
    <row r="67" s="42" customFormat="1" x14ac:dyDescent="0.2"/>
    <row r="68" s="42" customFormat="1" x14ac:dyDescent="0.2"/>
    <row r="69" s="42" customFormat="1" x14ac:dyDescent="0.2"/>
    <row r="70" s="42" customFormat="1" x14ac:dyDescent="0.2"/>
    <row r="71" s="42" customFormat="1" x14ac:dyDescent="0.2"/>
    <row r="72" s="42" customFormat="1" x14ac:dyDescent="0.2"/>
    <row r="73" s="42" customFormat="1" x14ac:dyDescent="0.2"/>
    <row r="74" s="42" customFormat="1" x14ac:dyDescent="0.2"/>
    <row r="75" s="42" customFormat="1" x14ac:dyDescent="0.2"/>
    <row r="76" s="42" customFormat="1" x14ac:dyDescent="0.2"/>
    <row r="77" s="42" customFormat="1" x14ac:dyDescent="0.2"/>
    <row r="78" s="42" customFormat="1" x14ac:dyDescent="0.2"/>
    <row r="79" s="42" customFormat="1" x14ac:dyDescent="0.2"/>
    <row r="80" s="42" customFormat="1" x14ac:dyDescent="0.2"/>
    <row r="81" s="42" customFormat="1" x14ac:dyDescent="0.2"/>
    <row r="82" s="42" customFormat="1" x14ac:dyDescent="0.2"/>
    <row r="83" s="42" customFormat="1" x14ac:dyDescent="0.2"/>
    <row r="84" s="42" customFormat="1" x14ac:dyDescent="0.2"/>
  </sheetData>
  <sheetProtection password="CA55" sheet="1" objects="1" scenarios="1" selectLockedCells="1"/>
  <mergeCells count="7">
    <mergeCell ref="D3:J5"/>
    <mergeCell ref="K32:N32"/>
    <mergeCell ref="F13:N13"/>
    <mergeCell ref="F19:N19"/>
    <mergeCell ref="F32:J32"/>
    <mergeCell ref="D15:E15"/>
    <mergeCell ref="D17:E17"/>
  </mergeCells>
  <phoneticPr fontId="3" type="noConversion"/>
  <pageMargins left="0.75" right="0.75" top="1" bottom="1" header="0.5" footer="0.5"/>
  <pageSetup paperSize="9" scale="72" orientation="portrait" horizontalDpi="1200" verticalDpi="12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showGridLines="0" showZeros="0" workbookViewId="0">
      <selection activeCell="Q10" sqref="Q10"/>
    </sheetView>
  </sheetViews>
  <sheetFormatPr defaultColWidth="8.85546875" defaultRowHeight="12.75" x14ac:dyDescent="0.2"/>
  <cols>
    <col min="1" max="1" width="4.85546875" style="42" customWidth="1"/>
    <col min="2" max="2" width="2.5703125" style="65" customWidth="1"/>
    <col min="3" max="3" width="9.140625" style="65" hidden="1" customWidth="1"/>
    <col min="4" max="4" width="14.85546875" style="65" customWidth="1"/>
    <col min="5" max="5" width="8.85546875" style="65"/>
    <col min="6" max="7" width="0" style="65" hidden="1" customWidth="1"/>
    <col min="8" max="8" width="10.140625" style="65" customWidth="1"/>
    <col min="9" max="13" width="8.85546875" style="65"/>
    <col min="14" max="14" width="0" style="65" hidden="1" customWidth="1"/>
    <col min="15" max="15" width="4.5703125" style="65" customWidth="1"/>
    <col min="16" max="34" width="8.85546875" style="42"/>
    <col min="35" max="16384" width="8.85546875" style="65"/>
  </cols>
  <sheetData>
    <row r="1" spans="2:15" s="42" customFormat="1" ht="13.5" thickBot="1" x14ac:dyDescent="0.25"/>
    <row r="2" spans="2:15" x14ac:dyDescent="0.2">
      <c r="B2" s="66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8"/>
    </row>
    <row r="3" spans="2:15" ht="12.75" customHeight="1" x14ac:dyDescent="0.2">
      <c r="B3" s="69"/>
      <c r="C3" s="70"/>
      <c r="D3" s="172" t="s">
        <v>15</v>
      </c>
      <c r="E3" s="172"/>
      <c r="F3" s="172"/>
      <c r="G3" s="172"/>
      <c r="H3" s="172"/>
      <c r="I3" s="172"/>
      <c r="J3" s="172"/>
      <c r="K3" s="70"/>
      <c r="L3" s="70"/>
      <c r="M3" s="70"/>
      <c r="N3" s="70"/>
      <c r="O3" s="71"/>
    </row>
    <row r="4" spans="2:15" ht="12.75" customHeight="1" x14ac:dyDescent="0.2">
      <c r="B4" s="69"/>
      <c r="C4" s="70"/>
      <c r="D4" s="172"/>
      <c r="E4" s="172"/>
      <c r="F4" s="172"/>
      <c r="G4" s="172"/>
      <c r="H4" s="172"/>
      <c r="I4" s="172"/>
      <c r="J4" s="172"/>
      <c r="K4" s="70"/>
      <c r="L4" s="70"/>
      <c r="M4" s="70"/>
      <c r="N4" s="70"/>
      <c r="O4" s="71"/>
    </row>
    <row r="5" spans="2:15" ht="15.75" customHeight="1" x14ac:dyDescent="0.2">
      <c r="B5" s="69"/>
      <c r="C5" s="70"/>
      <c r="D5" s="172"/>
      <c r="E5" s="172"/>
      <c r="F5" s="172"/>
      <c r="G5" s="172"/>
      <c r="H5" s="172"/>
      <c r="I5" s="172"/>
      <c r="J5" s="172"/>
      <c r="K5" s="70"/>
      <c r="L5" s="70"/>
      <c r="M5" s="70"/>
      <c r="N5" s="70"/>
      <c r="O5" s="71"/>
    </row>
    <row r="6" spans="2:15" x14ac:dyDescent="0.2">
      <c r="B6" s="69"/>
      <c r="C6" s="70"/>
      <c r="D6" s="70" t="s">
        <v>6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1"/>
    </row>
    <row r="7" spans="2:15" ht="6.6" customHeight="1" x14ac:dyDescent="0.2">
      <c r="B7" s="69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1"/>
    </row>
    <row r="8" spans="2:15" x14ac:dyDescent="0.2">
      <c r="B8" s="69"/>
      <c r="C8" s="70"/>
      <c r="D8" s="70" t="s">
        <v>2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1"/>
    </row>
    <row r="9" spans="2:15" ht="6.6" customHeight="1" x14ac:dyDescent="0.2">
      <c r="B9" s="69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1"/>
    </row>
    <row r="10" spans="2:15" x14ac:dyDescent="0.2">
      <c r="B10" s="69"/>
      <c r="C10" s="70"/>
      <c r="D10" s="70" t="s">
        <v>45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1"/>
    </row>
    <row r="11" spans="2:15" ht="6" customHeight="1" x14ac:dyDescent="0.2">
      <c r="B11" s="69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1"/>
    </row>
    <row r="12" spans="2:15" ht="15.75" x14ac:dyDescent="0.25">
      <c r="B12" s="69"/>
      <c r="C12" s="70"/>
      <c r="D12" s="70"/>
      <c r="E12" s="70"/>
      <c r="F12" s="70"/>
      <c r="G12" s="70"/>
      <c r="H12" s="72" t="s">
        <v>3</v>
      </c>
      <c r="I12" s="72"/>
      <c r="J12" s="72" t="s">
        <v>8</v>
      </c>
      <c r="K12" s="70"/>
      <c r="L12" s="70"/>
      <c r="M12" s="70"/>
      <c r="N12" s="70"/>
      <c r="O12" s="71"/>
    </row>
    <row r="13" spans="2:15" ht="15.75" x14ac:dyDescent="0.25">
      <c r="B13" s="69"/>
      <c r="C13" s="70"/>
      <c r="D13" s="70"/>
      <c r="E13" s="70"/>
      <c r="F13" s="70"/>
      <c r="G13" s="70"/>
      <c r="H13" s="60">
        <v>0</v>
      </c>
      <c r="I13" s="72" t="s">
        <v>4</v>
      </c>
      <c r="J13" s="85">
        <f>H13*0.0637</f>
        <v>0</v>
      </c>
      <c r="K13" s="70"/>
      <c r="L13" s="70"/>
      <c r="M13" s="70"/>
      <c r="N13" s="70"/>
      <c r="O13" s="71"/>
    </row>
    <row r="14" spans="2:15" x14ac:dyDescent="0.2">
      <c r="B14" s="69"/>
      <c r="C14" s="70"/>
      <c r="D14" s="70"/>
      <c r="E14" s="70"/>
      <c r="F14" s="174" t="s">
        <v>0</v>
      </c>
      <c r="G14" s="175"/>
      <c r="H14" s="175"/>
      <c r="I14" s="175"/>
      <c r="J14" s="175"/>
      <c r="K14" s="176"/>
      <c r="L14" s="176"/>
      <c r="M14" s="176"/>
      <c r="N14" s="177"/>
      <c r="O14" s="71"/>
    </row>
    <row r="15" spans="2:15" ht="26.25" x14ac:dyDescent="0.2">
      <c r="B15" s="69"/>
      <c r="C15" s="70"/>
      <c r="D15" s="70" t="s">
        <v>10</v>
      </c>
      <c r="E15" s="70"/>
      <c r="F15" s="83" t="s">
        <v>18</v>
      </c>
      <c r="G15" s="83" t="s">
        <v>11</v>
      </c>
      <c r="H15" s="83" t="s">
        <v>31</v>
      </c>
      <c r="I15" s="73" t="s">
        <v>37</v>
      </c>
      <c r="J15" s="73" t="s">
        <v>39</v>
      </c>
      <c r="K15" s="73" t="s">
        <v>93</v>
      </c>
      <c r="L15" s="73" t="s">
        <v>94</v>
      </c>
      <c r="M15" s="73" t="s">
        <v>95</v>
      </c>
      <c r="N15" s="73" t="s">
        <v>21</v>
      </c>
      <c r="O15" s="71"/>
    </row>
    <row r="16" spans="2:15" ht="15" x14ac:dyDescent="0.2">
      <c r="B16" s="69"/>
      <c r="C16" s="70"/>
      <c r="D16" s="180" t="s">
        <v>23</v>
      </c>
      <c r="E16" s="181"/>
      <c r="F16" s="74">
        <v>350</v>
      </c>
      <c r="G16" s="74">
        <v>240</v>
      </c>
      <c r="H16" s="7">
        <v>300</v>
      </c>
      <c r="I16" s="7">
        <v>310</v>
      </c>
      <c r="J16" s="7">
        <v>320</v>
      </c>
      <c r="K16" s="7">
        <v>330</v>
      </c>
      <c r="L16" s="7">
        <v>340</v>
      </c>
      <c r="M16" s="7">
        <v>350</v>
      </c>
      <c r="N16" s="74">
        <v>310</v>
      </c>
      <c r="O16" s="71"/>
    </row>
    <row r="17" spans="2:15" ht="15" customHeight="1" x14ac:dyDescent="0.2">
      <c r="B17" s="69"/>
      <c r="C17" s="70"/>
      <c r="D17" s="84" t="s">
        <v>24</v>
      </c>
      <c r="E17" s="84"/>
      <c r="F17" s="74"/>
      <c r="G17" s="74"/>
      <c r="H17" s="59">
        <f t="shared" ref="H17:M17" si="0">H16/H18</f>
        <v>352.94117647058823</v>
      </c>
      <c r="I17" s="59">
        <f t="shared" si="0"/>
        <v>387.5</v>
      </c>
      <c r="J17" s="59">
        <f t="shared" si="0"/>
        <v>426.66666666666669</v>
      </c>
      <c r="K17" s="59">
        <f t="shared" si="0"/>
        <v>471.42857142857144</v>
      </c>
      <c r="L17" s="59">
        <f t="shared" si="0"/>
        <v>523.07692307692309</v>
      </c>
      <c r="M17" s="59">
        <f t="shared" si="0"/>
        <v>583.33333333333337</v>
      </c>
      <c r="N17" s="75"/>
      <c r="O17" s="71"/>
    </row>
    <row r="18" spans="2:15" ht="15" x14ac:dyDescent="0.2">
      <c r="B18" s="69"/>
      <c r="C18" s="70"/>
      <c r="D18" s="180" t="s">
        <v>22</v>
      </c>
      <c r="E18" s="181"/>
      <c r="F18" s="76">
        <v>0.95</v>
      </c>
      <c r="G18" s="76">
        <v>0.9</v>
      </c>
      <c r="H18" s="4">
        <v>0.85</v>
      </c>
      <c r="I18" s="4">
        <v>0.8</v>
      </c>
      <c r="J18" s="4">
        <v>0.75</v>
      </c>
      <c r="K18" s="4">
        <v>0.7</v>
      </c>
      <c r="L18" s="4">
        <v>0.65</v>
      </c>
      <c r="M18" s="4">
        <v>0.6</v>
      </c>
      <c r="N18" s="76">
        <v>0.6</v>
      </c>
      <c r="O18" s="71"/>
    </row>
    <row r="19" spans="2:15" ht="6" customHeight="1" x14ac:dyDescent="0.2">
      <c r="B19" s="69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1"/>
    </row>
    <row r="20" spans="2:15" x14ac:dyDescent="0.2">
      <c r="B20" s="69"/>
      <c r="C20" s="70"/>
      <c r="D20" s="70"/>
      <c r="E20" s="62" t="s">
        <v>7</v>
      </c>
      <c r="F20" s="178" t="s">
        <v>1</v>
      </c>
      <c r="G20" s="178"/>
      <c r="H20" s="178"/>
      <c r="I20" s="178"/>
      <c r="J20" s="178"/>
      <c r="K20" s="179"/>
      <c r="L20" s="179"/>
      <c r="M20" s="179"/>
      <c r="N20" s="179"/>
      <c r="O20" s="71"/>
    </row>
    <row r="21" spans="2:15" ht="15.75" x14ac:dyDescent="0.2">
      <c r="B21" s="69"/>
      <c r="C21" s="70"/>
      <c r="D21" s="2" t="s">
        <v>13</v>
      </c>
      <c r="E21" s="3">
        <v>35.9</v>
      </c>
      <c r="F21" s="63">
        <f t="shared" ref="F21:F29" si="1">($F$16*10000/1000*E21/1000)/$F$18</f>
        <v>132.26315789473685</v>
      </c>
      <c r="G21" s="63">
        <f t="shared" ref="G21:G29" si="2">($G$16*10000/1000*E21/1000)/G$18</f>
        <v>95.733333333333334</v>
      </c>
      <c r="H21" s="5">
        <f t="shared" ref="H21:H29" si="3">($H$16*10000/1000*$E21/1000)/H$18</f>
        <v>126.70588235294119</v>
      </c>
      <c r="I21" s="5">
        <f t="shared" ref="I21:I29" si="4">($I$16*10000/1000*$E21/1000)/I$18</f>
        <v>139.11250000000001</v>
      </c>
      <c r="J21" s="5">
        <f t="shared" ref="J21:J29" si="5">($J$16*10000/1000*$E21/1000)/J$18</f>
        <v>153.17333333333332</v>
      </c>
      <c r="K21" s="5">
        <f t="shared" ref="K21:K29" si="6">($K$16*10000/1000*E21/1000)/K$18</f>
        <v>169.24285714285716</v>
      </c>
      <c r="L21" s="5">
        <f t="shared" ref="L21:L29" si="7">($L$16*10000/1000*E21/1000)/L$18</f>
        <v>187.78461538461539</v>
      </c>
      <c r="M21" s="5">
        <f t="shared" ref="M21:M29" si="8">($M$16*10000/1000*$E21/1000)/M$18</f>
        <v>209.41666666666669</v>
      </c>
      <c r="N21" s="63">
        <f t="shared" ref="N21:N29" si="9">($N$16*10000/1000*$E21/1000)/N$18</f>
        <v>185.48333333333335</v>
      </c>
      <c r="O21" s="71"/>
    </row>
    <row r="22" spans="2:15" ht="15.75" x14ac:dyDescent="0.2">
      <c r="B22" s="69"/>
      <c r="C22" s="70"/>
      <c r="D22" s="2" t="s">
        <v>14</v>
      </c>
      <c r="E22" s="3">
        <v>36.299999999999997</v>
      </c>
      <c r="F22" s="63">
        <f t="shared" si="1"/>
        <v>133.73684210526315</v>
      </c>
      <c r="G22" s="63">
        <f t="shared" si="2"/>
        <v>96.8</v>
      </c>
      <c r="H22" s="5">
        <f t="shared" si="3"/>
        <v>128.11764705882354</v>
      </c>
      <c r="I22" s="5">
        <f t="shared" si="4"/>
        <v>140.66249999999997</v>
      </c>
      <c r="J22" s="5">
        <f t="shared" si="5"/>
        <v>154.87999999999997</v>
      </c>
      <c r="K22" s="5">
        <f t="shared" si="6"/>
        <v>171.12857142857143</v>
      </c>
      <c r="L22" s="5">
        <f t="shared" si="7"/>
        <v>189.87692307692305</v>
      </c>
      <c r="M22" s="5">
        <f t="shared" si="8"/>
        <v>211.74999999999997</v>
      </c>
      <c r="N22" s="63">
        <f t="shared" si="9"/>
        <v>187.54999999999998</v>
      </c>
      <c r="O22" s="71"/>
    </row>
    <row r="23" spans="2:15" ht="15.75" x14ac:dyDescent="0.2">
      <c r="B23" s="69"/>
      <c r="C23" s="70"/>
      <c r="D23" s="2" t="s">
        <v>85</v>
      </c>
      <c r="E23" s="3">
        <v>36</v>
      </c>
      <c r="F23" s="63">
        <f t="shared" si="1"/>
        <v>132.63157894736844</v>
      </c>
      <c r="G23" s="63">
        <f t="shared" si="2"/>
        <v>96</v>
      </c>
      <c r="H23" s="5">
        <f t="shared" si="3"/>
        <v>127.05882352941177</v>
      </c>
      <c r="I23" s="5">
        <f t="shared" si="4"/>
        <v>139.49999999999997</v>
      </c>
      <c r="J23" s="5">
        <f t="shared" si="5"/>
        <v>153.6</v>
      </c>
      <c r="K23" s="5">
        <f t="shared" si="6"/>
        <v>169.71428571428572</v>
      </c>
      <c r="L23" s="5">
        <f t="shared" si="7"/>
        <v>188.30769230769232</v>
      </c>
      <c r="M23" s="5">
        <f t="shared" si="8"/>
        <v>210</v>
      </c>
      <c r="N23" s="63">
        <f t="shared" si="9"/>
        <v>186</v>
      </c>
      <c r="O23" s="71"/>
    </row>
    <row r="24" spans="2:15" ht="15.75" x14ac:dyDescent="0.2">
      <c r="B24" s="69"/>
      <c r="C24" s="70"/>
      <c r="D24" s="2" t="s">
        <v>86</v>
      </c>
      <c r="E24" s="3">
        <v>40.299999999999997</v>
      </c>
      <c r="F24" s="63">
        <f t="shared" si="1"/>
        <v>148.47368421052633</v>
      </c>
      <c r="G24" s="63">
        <f t="shared" si="2"/>
        <v>107.46666666666667</v>
      </c>
      <c r="H24" s="5">
        <f t="shared" si="3"/>
        <v>142.23529411764704</v>
      </c>
      <c r="I24" s="5">
        <f t="shared" si="4"/>
        <v>156.16249999999997</v>
      </c>
      <c r="J24" s="5">
        <f t="shared" si="5"/>
        <v>171.94666666666663</v>
      </c>
      <c r="K24" s="5">
        <f t="shared" si="6"/>
        <v>189.98571428571432</v>
      </c>
      <c r="L24" s="5">
        <f t="shared" si="7"/>
        <v>210.8</v>
      </c>
      <c r="M24" s="5">
        <f t="shared" si="8"/>
        <v>235.08333333333337</v>
      </c>
      <c r="N24" s="63">
        <f t="shared" si="9"/>
        <v>208.21666666666664</v>
      </c>
      <c r="O24" s="71"/>
    </row>
    <row r="25" spans="2:15" ht="15.75" x14ac:dyDescent="0.2">
      <c r="B25" s="69"/>
      <c r="C25" s="70"/>
      <c r="D25" s="2"/>
      <c r="E25" s="3"/>
      <c r="F25" s="63">
        <f t="shared" si="1"/>
        <v>0</v>
      </c>
      <c r="G25" s="63">
        <f t="shared" si="2"/>
        <v>0</v>
      </c>
      <c r="H25" s="5">
        <f t="shared" si="3"/>
        <v>0</v>
      </c>
      <c r="I25" s="5">
        <f t="shared" si="4"/>
        <v>0</v>
      </c>
      <c r="J25" s="5">
        <f t="shared" si="5"/>
        <v>0</v>
      </c>
      <c r="K25" s="5">
        <f t="shared" si="6"/>
        <v>0</v>
      </c>
      <c r="L25" s="5">
        <f t="shared" si="7"/>
        <v>0</v>
      </c>
      <c r="M25" s="5">
        <f t="shared" si="8"/>
        <v>0</v>
      </c>
      <c r="N25" s="63">
        <f t="shared" si="9"/>
        <v>0</v>
      </c>
      <c r="O25" s="71"/>
    </row>
    <row r="26" spans="2:15" ht="15.75" hidden="1" x14ac:dyDescent="0.2">
      <c r="B26" s="69"/>
      <c r="C26" s="70"/>
      <c r="D26" s="77"/>
      <c r="E26" s="78"/>
      <c r="F26" s="63">
        <f t="shared" si="1"/>
        <v>0</v>
      </c>
      <c r="G26" s="63">
        <f t="shared" si="2"/>
        <v>0</v>
      </c>
      <c r="H26" s="63">
        <f t="shared" si="3"/>
        <v>0</v>
      </c>
      <c r="I26" s="63">
        <f t="shared" si="4"/>
        <v>0</v>
      </c>
      <c r="J26" s="63">
        <f t="shared" si="5"/>
        <v>0</v>
      </c>
      <c r="K26" s="63">
        <f t="shared" si="6"/>
        <v>0</v>
      </c>
      <c r="L26" s="63">
        <f t="shared" si="7"/>
        <v>0</v>
      </c>
      <c r="M26" s="63">
        <f t="shared" si="8"/>
        <v>0</v>
      </c>
      <c r="N26" s="63">
        <f t="shared" si="9"/>
        <v>0</v>
      </c>
      <c r="O26" s="71"/>
    </row>
    <row r="27" spans="2:15" ht="15.75" hidden="1" customHeight="1" x14ac:dyDescent="0.2">
      <c r="B27" s="69"/>
      <c r="C27" s="70"/>
      <c r="D27" s="77"/>
      <c r="E27" s="78"/>
      <c r="F27" s="63">
        <f t="shared" si="1"/>
        <v>0</v>
      </c>
      <c r="G27" s="63">
        <f t="shared" si="2"/>
        <v>0</v>
      </c>
      <c r="H27" s="63">
        <f t="shared" si="3"/>
        <v>0</v>
      </c>
      <c r="I27" s="63">
        <f t="shared" si="4"/>
        <v>0</v>
      </c>
      <c r="J27" s="63">
        <f t="shared" si="5"/>
        <v>0</v>
      </c>
      <c r="K27" s="63">
        <f t="shared" si="6"/>
        <v>0</v>
      </c>
      <c r="L27" s="63">
        <f t="shared" si="7"/>
        <v>0</v>
      </c>
      <c r="M27" s="63">
        <f t="shared" si="8"/>
        <v>0</v>
      </c>
      <c r="N27" s="63">
        <f t="shared" si="9"/>
        <v>0</v>
      </c>
      <c r="O27" s="71"/>
    </row>
    <row r="28" spans="2:15" ht="15.75" hidden="1" x14ac:dyDescent="0.2">
      <c r="B28" s="69"/>
      <c r="C28" s="70"/>
      <c r="D28" s="77"/>
      <c r="E28" s="78"/>
      <c r="F28" s="63">
        <f t="shared" si="1"/>
        <v>0</v>
      </c>
      <c r="G28" s="63">
        <f t="shared" si="2"/>
        <v>0</v>
      </c>
      <c r="H28" s="63">
        <f t="shared" si="3"/>
        <v>0</v>
      </c>
      <c r="I28" s="63">
        <f t="shared" si="4"/>
        <v>0</v>
      </c>
      <c r="J28" s="63">
        <f t="shared" si="5"/>
        <v>0</v>
      </c>
      <c r="K28" s="63">
        <f t="shared" si="6"/>
        <v>0</v>
      </c>
      <c r="L28" s="63">
        <f t="shared" si="7"/>
        <v>0</v>
      </c>
      <c r="M28" s="63">
        <f t="shared" si="8"/>
        <v>0</v>
      </c>
      <c r="N28" s="63">
        <f t="shared" si="9"/>
        <v>0</v>
      </c>
      <c r="O28" s="71"/>
    </row>
    <row r="29" spans="2:15" ht="15.75" hidden="1" x14ac:dyDescent="0.2">
      <c r="B29" s="69"/>
      <c r="C29" s="70"/>
      <c r="D29" s="77"/>
      <c r="E29" s="78"/>
      <c r="F29" s="63">
        <f t="shared" si="1"/>
        <v>0</v>
      </c>
      <c r="G29" s="63">
        <f t="shared" si="2"/>
        <v>0</v>
      </c>
      <c r="H29" s="63">
        <f t="shared" si="3"/>
        <v>0</v>
      </c>
      <c r="I29" s="63">
        <f t="shared" si="4"/>
        <v>0</v>
      </c>
      <c r="J29" s="63">
        <f t="shared" si="5"/>
        <v>0</v>
      </c>
      <c r="K29" s="63">
        <f t="shared" si="6"/>
        <v>0</v>
      </c>
      <c r="L29" s="63">
        <f t="shared" si="7"/>
        <v>0</v>
      </c>
      <c r="M29" s="63">
        <f t="shared" si="8"/>
        <v>0</v>
      </c>
      <c r="N29" s="63">
        <f t="shared" si="9"/>
        <v>0</v>
      </c>
      <c r="O29" s="71"/>
    </row>
    <row r="30" spans="2:15" x14ac:dyDescent="0.2">
      <c r="B30" s="69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1"/>
    </row>
    <row r="31" spans="2:15" x14ac:dyDescent="0.2">
      <c r="B31" s="69"/>
      <c r="C31" s="70"/>
      <c r="D31" s="70"/>
      <c r="E31" s="70"/>
      <c r="F31" s="173" t="s">
        <v>8</v>
      </c>
      <c r="G31" s="173"/>
      <c r="H31" s="173" t="s">
        <v>8</v>
      </c>
      <c r="I31" s="173"/>
      <c r="J31" s="173"/>
      <c r="K31" s="173" t="s">
        <v>8</v>
      </c>
      <c r="L31" s="173"/>
      <c r="M31" s="173" t="s">
        <v>8</v>
      </c>
      <c r="N31" s="173"/>
      <c r="O31" s="71"/>
    </row>
    <row r="32" spans="2:15" ht="15.75" x14ac:dyDescent="0.2">
      <c r="B32" s="69"/>
      <c r="C32" s="70"/>
      <c r="D32" s="77" t="str">
        <f t="shared" ref="D32:E40" si="10">D21</f>
        <v>Barra</v>
      </c>
      <c r="E32" s="78">
        <f t="shared" si="10"/>
        <v>35.9</v>
      </c>
      <c r="F32" s="64">
        <f t="shared" ref="F32:N32" si="11">F21*0.0637</f>
        <v>8.4251631578947386</v>
      </c>
      <c r="G32" s="64">
        <f t="shared" si="11"/>
        <v>6.0982133333333337</v>
      </c>
      <c r="H32" s="6">
        <f t="shared" si="11"/>
        <v>8.0711647058823548</v>
      </c>
      <c r="I32" s="6">
        <f t="shared" si="11"/>
        <v>8.8614662500000012</v>
      </c>
      <c r="J32" s="6">
        <f t="shared" si="11"/>
        <v>9.7571413333333332</v>
      </c>
      <c r="K32" s="6">
        <f t="shared" si="11"/>
        <v>10.780770000000002</v>
      </c>
      <c r="L32" s="6">
        <f t="shared" si="11"/>
        <v>11.961880000000003</v>
      </c>
      <c r="M32" s="6">
        <f t="shared" si="11"/>
        <v>13.339841666666668</v>
      </c>
      <c r="N32" s="64">
        <f t="shared" si="11"/>
        <v>11.815288333333335</v>
      </c>
      <c r="O32" s="71"/>
    </row>
    <row r="33" spans="2:15" ht="15.75" x14ac:dyDescent="0.2">
      <c r="B33" s="69"/>
      <c r="C33" s="70"/>
      <c r="D33" s="77" t="str">
        <f t="shared" si="10"/>
        <v>Huskey</v>
      </c>
      <c r="E33" s="78">
        <f t="shared" si="10"/>
        <v>36.299999999999997</v>
      </c>
      <c r="F33" s="64">
        <f t="shared" ref="F33:N33" si="12">F22*0.0637</f>
        <v>8.5190368421052636</v>
      </c>
      <c r="G33" s="64">
        <f t="shared" si="12"/>
        <v>6.1661600000000005</v>
      </c>
      <c r="H33" s="6">
        <f t="shared" si="12"/>
        <v>8.1610941176470604</v>
      </c>
      <c r="I33" s="6">
        <f t="shared" si="12"/>
        <v>8.960201249999999</v>
      </c>
      <c r="J33" s="6">
        <f t="shared" si="12"/>
        <v>9.8658559999999991</v>
      </c>
      <c r="K33" s="6">
        <f t="shared" si="12"/>
        <v>10.900890000000002</v>
      </c>
      <c r="L33" s="6">
        <f t="shared" si="12"/>
        <v>12.09516</v>
      </c>
      <c r="M33" s="6">
        <f t="shared" si="12"/>
        <v>13.488474999999999</v>
      </c>
      <c r="N33" s="64">
        <f t="shared" si="12"/>
        <v>11.946935</v>
      </c>
      <c r="O33" s="71"/>
    </row>
    <row r="34" spans="2:15" ht="15.75" x14ac:dyDescent="0.2">
      <c r="B34" s="69"/>
      <c r="C34" s="70"/>
      <c r="D34" s="77" t="str">
        <f t="shared" si="10"/>
        <v>Keely</v>
      </c>
      <c r="E34" s="78">
        <f t="shared" si="10"/>
        <v>36</v>
      </c>
      <c r="F34" s="64">
        <f t="shared" ref="F34:N34" si="13">F23*0.0637</f>
        <v>8.4486315789473707</v>
      </c>
      <c r="G34" s="64">
        <f t="shared" si="13"/>
        <v>6.1152000000000006</v>
      </c>
      <c r="H34" s="6">
        <f t="shared" si="13"/>
        <v>8.0936470588235299</v>
      </c>
      <c r="I34" s="6">
        <f t="shared" si="13"/>
        <v>8.8861499999999989</v>
      </c>
      <c r="J34" s="6">
        <f t="shared" si="13"/>
        <v>9.784320000000001</v>
      </c>
      <c r="K34" s="6">
        <f t="shared" si="13"/>
        <v>10.810800000000002</v>
      </c>
      <c r="L34" s="6">
        <f t="shared" si="13"/>
        <v>11.995200000000002</v>
      </c>
      <c r="M34" s="6">
        <f t="shared" si="13"/>
        <v>13.377000000000001</v>
      </c>
      <c r="N34" s="64">
        <f t="shared" si="13"/>
        <v>11.848200000000002</v>
      </c>
      <c r="O34" s="71"/>
    </row>
    <row r="35" spans="2:15" ht="15.75" x14ac:dyDescent="0.2">
      <c r="B35" s="69"/>
      <c r="C35" s="70"/>
      <c r="D35" s="77" t="str">
        <f t="shared" si="10"/>
        <v>Avanti</v>
      </c>
      <c r="E35" s="78">
        <f t="shared" si="10"/>
        <v>40.299999999999997</v>
      </c>
      <c r="F35" s="64">
        <f t="shared" ref="F35:N35" si="14">F24*0.0637</f>
        <v>9.4577736842105278</v>
      </c>
      <c r="G35" s="64">
        <f t="shared" si="14"/>
        <v>6.8456266666666679</v>
      </c>
      <c r="H35" s="6">
        <f t="shared" si="14"/>
        <v>9.0603882352941181</v>
      </c>
      <c r="I35" s="6">
        <f t="shared" si="14"/>
        <v>9.9475512499999983</v>
      </c>
      <c r="J35" s="6">
        <f t="shared" si="14"/>
        <v>10.953002666666665</v>
      </c>
      <c r="K35" s="6">
        <f t="shared" si="14"/>
        <v>12.102090000000004</v>
      </c>
      <c r="L35" s="6">
        <f t="shared" si="14"/>
        <v>13.427960000000002</v>
      </c>
      <c r="M35" s="6">
        <f t="shared" si="14"/>
        <v>14.974808333333337</v>
      </c>
      <c r="N35" s="64">
        <f t="shared" si="14"/>
        <v>13.263401666666667</v>
      </c>
      <c r="O35" s="71"/>
    </row>
    <row r="36" spans="2:15" ht="15.75" x14ac:dyDescent="0.2">
      <c r="B36" s="69"/>
      <c r="C36" s="70"/>
      <c r="D36" s="77">
        <f t="shared" si="10"/>
        <v>0</v>
      </c>
      <c r="E36" s="78">
        <f t="shared" si="10"/>
        <v>0</v>
      </c>
      <c r="F36" s="64">
        <f t="shared" ref="F36:N36" si="15">F25*0.0637</f>
        <v>0</v>
      </c>
      <c r="G36" s="64">
        <f t="shared" si="15"/>
        <v>0</v>
      </c>
      <c r="H36" s="6">
        <f t="shared" si="15"/>
        <v>0</v>
      </c>
      <c r="I36" s="6">
        <f t="shared" si="15"/>
        <v>0</v>
      </c>
      <c r="J36" s="6">
        <f t="shared" si="15"/>
        <v>0</v>
      </c>
      <c r="K36" s="6">
        <f t="shared" si="15"/>
        <v>0</v>
      </c>
      <c r="L36" s="6">
        <f t="shared" si="15"/>
        <v>0</v>
      </c>
      <c r="M36" s="6">
        <f t="shared" si="15"/>
        <v>0</v>
      </c>
      <c r="N36" s="64">
        <f t="shared" si="15"/>
        <v>0</v>
      </c>
      <c r="O36" s="71"/>
    </row>
    <row r="37" spans="2:15" ht="15.75" hidden="1" x14ac:dyDescent="0.2">
      <c r="B37" s="69"/>
      <c r="C37" s="70"/>
      <c r="D37" s="77">
        <f t="shared" si="10"/>
        <v>0</v>
      </c>
      <c r="E37" s="78">
        <f t="shared" si="10"/>
        <v>0</v>
      </c>
      <c r="F37" s="64">
        <f t="shared" ref="F37:N37" si="16">F26*0.0637</f>
        <v>0</v>
      </c>
      <c r="G37" s="64">
        <f t="shared" si="16"/>
        <v>0</v>
      </c>
      <c r="H37" s="64">
        <f t="shared" si="16"/>
        <v>0</v>
      </c>
      <c r="I37" s="64">
        <f t="shared" si="16"/>
        <v>0</v>
      </c>
      <c r="J37" s="64">
        <f t="shared" si="16"/>
        <v>0</v>
      </c>
      <c r="K37" s="64">
        <f t="shared" si="16"/>
        <v>0</v>
      </c>
      <c r="L37" s="64">
        <f t="shared" si="16"/>
        <v>0</v>
      </c>
      <c r="M37" s="64">
        <f t="shared" si="16"/>
        <v>0</v>
      </c>
      <c r="N37" s="64">
        <f t="shared" si="16"/>
        <v>0</v>
      </c>
      <c r="O37" s="71"/>
    </row>
    <row r="38" spans="2:15" ht="15.75" hidden="1" x14ac:dyDescent="0.2">
      <c r="B38" s="69"/>
      <c r="C38" s="70"/>
      <c r="D38" s="77">
        <f t="shared" si="10"/>
        <v>0</v>
      </c>
      <c r="E38" s="78">
        <f t="shared" si="10"/>
        <v>0</v>
      </c>
      <c r="F38" s="64">
        <f t="shared" ref="F38:N38" si="17">F27*0.0637</f>
        <v>0</v>
      </c>
      <c r="G38" s="64">
        <f t="shared" si="17"/>
        <v>0</v>
      </c>
      <c r="H38" s="64">
        <f t="shared" si="17"/>
        <v>0</v>
      </c>
      <c r="I38" s="64">
        <f t="shared" si="17"/>
        <v>0</v>
      </c>
      <c r="J38" s="64">
        <f t="shared" si="17"/>
        <v>0</v>
      </c>
      <c r="K38" s="64">
        <f t="shared" si="17"/>
        <v>0</v>
      </c>
      <c r="L38" s="64">
        <f t="shared" si="17"/>
        <v>0</v>
      </c>
      <c r="M38" s="64">
        <f t="shared" si="17"/>
        <v>0</v>
      </c>
      <c r="N38" s="64">
        <f t="shared" si="17"/>
        <v>0</v>
      </c>
      <c r="O38" s="71"/>
    </row>
    <row r="39" spans="2:15" ht="15.75" hidden="1" x14ac:dyDescent="0.2">
      <c r="B39" s="69"/>
      <c r="C39" s="70"/>
      <c r="D39" s="77">
        <f t="shared" si="10"/>
        <v>0</v>
      </c>
      <c r="E39" s="78">
        <f t="shared" si="10"/>
        <v>0</v>
      </c>
      <c r="F39" s="64">
        <f t="shared" ref="F39:N39" si="18">F28*0.0637</f>
        <v>0</v>
      </c>
      <c r="G39" s="64">
        <f t="shared" si="18"/>
        <v>0</v>
      </c>
      <c r="H39" s="64">
        <f t="shared" si="18"/>
        <v>0</v>
      </c>
      <c r="I39" s="64">
        <f t="shared" si="18"/>
        <v>0</v>
      </c>
      <c r="J39" s="64">
        <f t="shared" si="18"/>
        <v>0</v>
      </c>
      <c r="K39" s="64">
        <f t="shared" si="18"/>
        <v>0</v>
      </c>
      <c r="L39" s="64">
        <f t="shared" si="18"/>
        <v>0</v>
      </c>
      <c r="M39" s="64">
        <f t="shared" si="18"/>
        <v>0</v>
      </c>
      <c r="N39" s="64">
        <f t="shared" si="18"/>
        <v>0</v>
      </c>
      <c r="O39" s="71"/>
    </row>
    <row r="40" spans="2:15" ht="15.75" hidden="1" x14ac:dyDescent="0.2">
      <c r="B40" s="69"/>
      <c r="C40" s="70"/>
      <c r="D40" s="77">
        <f t="shared" si="10"/>
        <v>0</v>
      </c>
      <c r="E40" s="78">
        <f t="shared" si="10"/>
        <v>0</v>
      </c>
      <c r="F40" s="64">
        <f t="shared" ref="F40:N40" si="19">F29*0.0637</f>
        <v>0</v>
      </c>
      <c r="G40" s="64">
        <f t="shared" si="19"/>
        <v>0</v>
      </c>
      <c r="H40" s="64">
        <f t="shared" si="19"/>
        <v>0</v>
      </c>
      <c r="I40" s="64">
        <f t="shared" si="19"/>
        <v>0</v>
      </c>
      <c r="J40" s="64">
        <f t="shared" si="19"/>
        <v>0</v>
      </c>
      <c r="K40" s="64">
        <f t="shared" si="19"/>
        <v>0</v>
      </c>
      <c r="L40" s="64">
        <f t="shared" si="19"/>
        <v>0</v>
      </c>
      <c r="M40" s="64">
        <f t="shared" si="19"/>
        <v>0</v>
      </c>
      <c r="N40" s="64">
        <f t="shared" si="19"/>
        <v>0</v>
      </c>
      <c r="O40" s="71"/>
    </row>
    <row r="41" spans="2:15" x14ac:dyDescent="0.2">
      <c r="B41" s="69"/>
      <c r="C41" s="70"/>
      <c r="D41" s="79" t="s">
        <v>87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1"/>
    </row>
    <row r="42" spans="2:15" ht="13.5" thickBot="1" x14ac:dyDescent="0.25">
      <c r="B42" s="80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2"/>
    </row>
    <row r="43" spans="2:15" s="42" customFormat="1" x14ac:dyDescent="0.2"/>
    <row r="44" spans="2:15" s="42" customFormat="1" x14ac:dyDescent="0.2"/>
    <row r="45" spans="2:15" s="42" customFormat="1" x14ac:dyDescent="0.2"/>
    <row r="46" spans="2:15" s="42" customFormat="1" x14ac:dyDescent="0.2"/>
    <row r="47" spans="2:15" s="42" customFormat="1" x14ac:dyDescent="0.2"/>
    <row r="48" spans="2:15" s="42" customFormat="1" x14ac:dyDescent="0.2"/>
    <row r="49" s="42" customFormat="1" x14ac:dyDescent="0.2"/>
    <row r="50" s="42" customFormat="1" x14ac:dyDescent="0.2"/>
    <row r="51" s="42" customFormat="1" x14ac:dyDescent="0.2"/>
    <row r="52" s="42" customFormat="1" x14ac:dyDescent="0.2"/>
    <row r="53" s="42" customFormat="1" x14ac:dyDescent="0.2"/>
    <row r="54" s="42" customFormat="1" x14ac:dyDescent="0.2"/>
    <row r="55" s="42" customFormat="1" x14ac:dyDescent="0.2"/>
    <row r="56" s="42" customFormat="1" x14ac:dyDescent="0.2"/>
    <row r="57" s="42" customFormat="1" x14ac:dyDescent="0.2"/>
    <row r="58" s="42" customFormat="1" x14ac:dyDescent="0.2"/>
    <row r="59" s="42" customFormat="1" x14ac:dyDescent="0.2"/>
    <row r="60" s="42" customFormat="1" x14ac:dyDescent="0.2"/>
    <row r="61" s="42" customFormat="1" x14ac:dyDescent="0.2"/>
    <row r="62" s="42" customFormat="1" x14ac:dyDescent="0.2"/>
    <row r="63" s="42" customFormat="1" x14ac:dyDescent="0.2"/>
    <row r="64" s="42" customFormat="1" x14ac:dyDescent="0.2"/>
    <row r="65" s="42" customFormat="1" x14ac:dyDescent="0.2"/>
    <row r="66" s="42" customFormat="1" x14ac:dyDescent="0.2"/>
    <row r="67" s="42" customFormat="1" x14ac:dyDescent="0.2"/>
    <row r="68" s="42" customFormat="1" x14ac:dyDescent="0.2"/>
    <row r="69" s="42" customFormat="1" x14ac:dyDescent="0.2"/>
    <row r="70" s="42" customFormat="1" x14ac:dyDescent="0.2"/>
    <row r="71" s="42" customFormat="1" x14ac:dyDescent="0.2"/>
    <row r="72" s="42" customFormat="1" x14ac:dyDescent="0.2"/>
    <row r="73" s="42" customFormat="1" x14ac:dyDescent="0.2"/>
    <row r="74" s="42" customFormat="1" x14ac:dyDescent="0.2"/>
  </sheetData>
  <sheetProtection selectLockedCells="1"/>
  <mergeCells count="7">
    <mergeCell ref="D3:J5"/>
    <mergeCell ref="K31:N31"/>
    <mergeCell ref="F14:N14"/>
    <mergeCell ref="F20:N20"/>
    <mergeCell ref="F31:J31"/>
    <mergeCell ref="D18:E18"/>
    <mergeCell ref="D16:E16"/>
  </mergeCells>
  <phoneticPr fontId="3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X95"/>
  <sheetViews>
    <sheetView showGridLines="0" showZeros="0" tabSelected="1" zoomScale="80" zoomScaleNormal="80" workbookViewId="0">
      <selection activeCell="G34" sqref="G34"/>
    </sheetView>
  </sheetViews>
  <sheetFormatPr defaultColWidth="8.85546875" defaultRowHeight="12.75" x14ac:dyDescent="0.2"/>
  <cols>
    <col min="1" max="1" width="2.85546875" style="86" customWidth="1"/>
    <col min="2" max="2" width="7.42578125" style="86" customWidth="1"/>
    <col min="3" max="3" width="19.7109375" style="86" customWidth="1"/>
    <col min="4" max="5" width="12.7109375" style="86" customWidth="1"/>
    <col min="6" max="6" width="13.28515625" style="86" customWidth="1"/>
    <col min="7" max="9" width="12.7109375" style="86" customWidth="1"/>
    <col min="10" max="10" width="13.42578125" style="86" customWidth="1"/>
    <col min="11" max="11" width="9" style="86" customWidth="1"/>
    <col min="12" max="12" width="8.85546875" style="86" customWidth="1"/>
    <col min="13" max="13" width="8" style="86" customWidth="1"/>
    <col min="14" max="14" width="20.140625" style="86" customWidth="1"/>
    <col min="15" max="22" width="12.7109375" style="86" customWidth="1"/>
    <col min="23" max="16384" width="8.85546875" style="86"/>
  </cols>
  <sheetData>
    <row r="1" spans="2:24" x14ac:dyDescent="0.2">
      <c r="B1" s="87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9"/>
    </row>
    <row r="2" spans="2:24" ht="6" customHeight="1" x14ac:dyDescent="0.2"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2:24" ht="23.25" x14ac:dyDescent="0.35">
      <c r="B3" s="90"/>
      <c r="C3" s="118" t="s">
        <v>84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2"/>
    </row>
    <row r="4" spans="2:24" x14ac:dyDescent="0.2">
      <c r="B4" s="90"/>
      <c r="C4" s="91" t="s">
        <v>50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2"/>
    </row>
    <row r="5" spans="2:24" s="96" customFormat="1" ht="18" x14ac:dyDescent="0.25">
      <c r="B5" s="93"/>
      <c r="C5" s="94"/>
      <c r="D5" s="117" t="s">
        <v>28</v>
      </c>
      <c r="E5" s="94"/>
      <c r="F5" s="94"/>
      <c r="G5" s="94"/>
      <c r="H5" s="94"/>
      <c r="I5" s="94"/>
      <c r="J5" s="94"/>
      <c r="K5" s="94"/>
      <c r="L5" s="94"/>
      <c r="M5" s="91"/>
      <c r="N5" s="94"/>
      <c r="O5" s="117" t="s">
        <v>30</v>
      </c>
      <c r="P5" s="1"/>
      <c r="Q5" s="1"/>
      <c r="R5" s="1"/>
      <c r="S5" s="1"/>
      <c r="T5" s="103"/>
      <c r="U5" s="103"/>
      <c r="V5" s="103"/>
      <c r="W5" s="103"/>
      <c r="X5" s="95"/>
    </row>
    <row r="6" spans="2:24" ht="34.5" x14ac:dyDescent="0.25">
      <c r="B6" s="90"/>
      <c r="C6" s="182" t="s">
        <v>10</v>
      </c>
      <c r="D6" s="183"/>
      <c r="E6" s="121" t="s">
        <v>66</v>
      </c>
      <c r="F6" s="121" t="s">
        <v>67</v>
      </c>
      <c r="G6" s="121" t="s">
        <v>68</v>
      </c>
      <c r="H6" s="121" t="s">
        <v>69</v>
      </c>
      <c r="I6" s="121" t="s">
        <v>70</v>
      </c>
      <c r="J6" s="121" t="s">
        <v>71</v>
      </c>
      <c r="K6" s="91"/>
      <c r="L6" s="91"/>
      <c r="M6" s="91"/>
      <c r="N6" s="184" t="s">
        <v>10</v>
      </c>
      <c r="O6" s="185"/>
      <c r="P6" s="121" t="s">
        <v>60</v>
      </c>
      <c r="Q6" s="121" t="s">
        <v>61</v>
      </c>
      <c r="R6" s="121" t="s">
        <v>62</v>
      </c>
      <c r="S6" s="121" t="s">
        <v>63</v>
      </c>
      <c r="T6" s="121" t="s">
        <v>64</v>
      </c>
      <c r="U6" s="121" t="s">
        <v>65</v>
      </c>
      <c r="V6" s="121" t="s">
        <v>92</v>
      </c>
      <c r="W6" s="107"/>
      <c r="X6" s="92"/>
    </row>
    <row r="7" spans="2:24" ht="21.95" customHeight="1" x14ac:dyDescent="0.25">
      <c r="B7" s="90"/>
      <c r="C7" s="184">
        <f>'W wheat'!D18</f>
        <v>0</v>
      </c>
      <c r="D7" s="185"/>
      <c r="E7" s="135">
        <v>260</v>
      </c>
      <c r="F7" s="135">
        <v>270</v>
      </c>
      <c r="G7" s="135">
        <v>280</v>
      </c>
      <c r="H7" s="135">
        <v>290</v>
      </c>
      <c r="I7" s="135">
        <v>300</v>
      </c>
      <c r="J7" s="135">
        <v>310</v>
      </c>
      <c r="K7" s="91"/>
      <c r="L7" s="91"/>
      <c r="M7" s="91"/>
      <c r="N7" s="186" t="str">
        <f>'W wheat'!D15</f>
        <v>Target plants m2</v>
      </c>
      <c r="O7" s="187"/>
      <c r="P7" s="138">
        <f>'W wheat'!F15</f>
        <v>230</v>
      </c>
      <c r="Q7" s="138">
        <f>'W wheat'!G15</f>
        <v>240</v>
      </c>
      <c r="R7" s="138">
        <f>'W wheat'!H15</f>
        <v>250</v>
      </c>
      <c r="S7" s="138">
        <f>'W wheat'!I15</f>
        <v>260</v>
      </c>
      <c r="T7" s="138">
        <f>'W wheat'!J15</f>
        <v>270</v>
      </c>
      <c r="U7" s="138">
        <f>'W wheat'!K15</f>
        <v>280</v>
      </c>
      <c r="V7" s="138">
        <f>'W wheat'!L15</f>
        <v>290</v>
      </c>
      <c r="W7" s="108"/>
      <c r="X7" s="92"/>
    </row>
    <row r="8" spans="2:24" ht="21.95" customHeight="1" x14ac:dyDescent="0.25">
      <c r="B8" s="90"/>
      <c r="C8" s="141" t="s">
        <v>25</v>
      </c>
      <c r="D8" s="102"/>
      <c r="E8" s="136">
        <f t="shared" ref="E8:J8" si="0">E7/E9</f>
        <v>288.88888888888886</v>
      </c>
      <c r="F8" s="136">
        <f t="shared" si="0"/>
        <v>317.64705882352939</v>
      </c>
      <c r="G8" s="136">
        <f t="shared" si="0"/>
        <v>329.41176470588238</v>
      </c>
      <c r="H8" s="136">
        <f t="shared" si="0"/>
        <v>386.66666666666669</v>
      </c>
      <c r="I8" s="136">
        <f t="shared" si="0"/>
        <v>400</v>
      </c>
      <c r="J8" s="136">
        <f t="shared" si="0"/>
        <v>442.85714285714289</v>
      </c>
      <c r="K8" s="91"/>
      <c r="L8" s="91"/>
      <c r="M8" s="91"/>
      <c r="N8" s="184" t="str">
        <f>'W wheat'!D16</f>
        <v>…Sowing Seeds m2</v>
      </c>
      <c r="O8" s="185"/>
      <c r="P8" s="139">
        <f>'W wheat'!F16</f>
        <v>255.55555555555554</v>
      </c>
      <c r="Q8" s="139">
        <f>'W wheat'!G16</f>
        <v>282.35294117647061</v>
      </c>
      <c r="R8" s="139">
        <f>'W wheat'!H16</f>
        <v>312.5</v>
      </c>
      <c r="S8" s="139">
        <f>'W wheat'!I16</f>
        <v>346.66666666666669</v>
      </c>
      <c r="T8" s="139">
        <f>'W wheat'!J16</f>
        <v>360</v>
      </c>
      <c r="U8" s="139">
        <f>'W wheat'!K16</f>
        <v>400</v>
      </c>
      <c r="V8" s="139">
        <f>'W wheat'!L16</f>
        <v>446.15384615384613</v>
      </c>
      <c r="W8" s="109"/>
      <c r="X8" s="92"/>
    </row>
    <row r="9" spans="2:24" ht="21.95" customHeight="1" x14ac:dyDescent="0.25">
      <c r="B9" s="90"/>
      <c r="C9" s="133" t="s">
        <v>22</v>
      </c>
      <c r="D9" s="97"/>
      <c r="E9" s="137">
        <f>'W Barley'!F20</f>
        <v>0.9</v>
      </c>
      <c r="F9" s="137">
        <f>'W Barley'!G20</f>
        <v>0.85</v>
      </c>
      <c r="G9" s="137">
        <f>'W Barley'!H20</f>
        <v>0.85</v>
      </c>
      <c r="H9" s="137">
        <f>'W Barley'!I20</f>
        <v>0.75</v>
      </c>
      <c r="I9" s="137">
        <f>'W Barley'!J20</f>
        <v>0.75</v>
      </c>
      <c r="J9" s="137">
        <f>'W Barley'!K20</f>
        <v>0.7</v>
      </c>
      <c r="K9" s="91"/>
      <c r="L9" s="91"/>
      <c r="M9" s="91"/>
      <c r="N9" s="184" t="str">
        <f>'W wheat'!D17</f>
        <v>% Establishment</v>
      </c>
      <c r="O9" s="185"/>
      <c r="P9" s="140">
        <f>'W wheat'!F17</f>
        <v>0.9</v>
      </c>
      <c r="Q9" s="140">
        <f>'W wheat'!G17</f>
        <v>0.85</v>
      </c>
      <c r="R9" s="140">
        <f>'W wheat'!H17</f>
        <v>0.8</v>
      </c>
      <c r="S9" s="140">
        <f>'W wheat'!I17</f>
        <v>0.75</v>
      </c>
      <c r="T9" s="140">
        <f>'W wheat'!J17</f>
        <v>0.75</v>
      </c>
      <c r="U9" s="140">
        <f>'W wheat'!K17</f>
        <v>0.7</v>
      </c>
      <c r="V9" s="140">
        <f>'W wheat'!L17</f>
        <v>0.65</v>
      </c>
      <c r="W9" s="110"/>
      <c r="X9" s="92"/>
    </row>
    <row r="10" spans="2:24" ht="21.95" customHeight="1" x14ac:dyDescent="0.25">
      <c r="B10" s="90"/>
      <c r="C10" s="133">
        <f>'W Barley'!D22</f>
        <v>0</v>
      </c>
      <c r="D10" s="106" t="str">
        <f>'W Barley'!E22</f>
        <v>TGW</v>
      </c>
      <c r="E10" s="106" t="str">
        <f>'W Barley'!F22</f>
        <v>Kg/ha</v>
      </c>
      <c r="F10" s="104">
        <f>'W Barley'!G22</f>
        <v>0</v>
      </c>
      <c r="G10" s="104">
        <f>'W Barley'!H22</f>
        <v>0</v>
      </c>
      <c r="H10" s="104">
        <f>'W Barley'!I22</f>
        <v>0</v>
      </c>
      <c r="I10" s="104">
        <f>'W Barley'!J22</f>
        <v>0</v>
      </c>
      <c r="J10" s="120">
        <f>'W Barley'!K22</f>
        <v>0</v>
      </c>
      <c r="K10" s="91"/>
      <c r="L10" s="91"/>
      <c r="M10" s="91"/>
      <c r="N10" s="133">
        <f>'W wheat'!D19</f>
        <v>0</v>
      </c>
      <c r="O10" s="128" t="str">
        <f>'W wheat'!E19</f>
        <v>TGW*</v>
      </c>
      <c r="P10" s="105" t="str">
        <f>'W wheat'!F19</f>
        <v>Kg/ha</v>
      </c>
      <c r="Q10" s="97">
        <f>'W wheat'!G19</f>
        <v>0</v>
      </c>
      <c r="R10" s="97">
        <f>'W wheat'!H19</f>
        <v>0</v>
      </c>
      <c r="S10" s="97">
        <f>'W wheat'!I19</f>
        <v>0</v>
      </c>
      <c r="T10" s="97">
        <f>'W wheat'!J19</f>
        <v>0</v>
      </c>
      <c r="U10" s="97">
        <f>'W wheat'!K19</f>
        <v>0</v>
      </c>
      <c r="V10" s="97">
        <f>'W wheat'!L19</f>
        <v>0</v>
      </c>
      <c r="W10" s="111"/>
      <c r="X10" s="92"/>
    </row>
    <row r="11" spans="2:24" ht="21.95" customHeight="1" x14ac:dyDescent="0.25">
      <c r="B11" s="90"/>
      <c r="C11" s="142" t="str">
        <f>'W Barley'!D23</f>
        <v>KWS Tower</v>
      </c>
      <c r="D11" s="125">
        <f>'W Barley'!E23</f>
        <v>58.2</v>
      </c>
      <c r="E11" s="122">
        <f>'W Barley'!F23</f>
        <v>168.13333333333333</v>
      </c>
      <c r="F11" s="122">
        <f>'W Barley'!G23</f>
        <v>184.87058823529409</v>
      </c>
      <c r="G11" s="122">
        <f>'W Barley'!H23</f>
        <v>191.71764705882353</v>
      </c>
      <c r="H11" s="122">
        <f>'W Barley'!I23</f>
        <v>225.04</v>
      </c>
      <c r="I11" s="122">
        <f>'W Barley'!J23</f>
        <v>232.79999999999998</v>
      </c>
      <c r="J11" s="122">
        <f>'W Barley'!K23</f>
        <v>257.74285714285713</v>
      </c>
      <c r="K11" s="91"/>
      <c r="L11" s="91"/>
      <c r="M11" s="91"/>
      <c r="N11" s="142" t="str">
        <f>'W wheat'!D20</f>
        <v>JB Diego</v>
      </c>
      <c r="O11" s="131">
        <f>'W wheat'!E20</f>
        <v>49.1</v>
      </c>
      <c r="P11" s="122">
        <f>'W wheat'!F20</f>
        <v>125.47777777777779</v>
      </c>
      <c r="Q11" s="122">
        <f>'W wheat'!G20</f>
        <v>138.63529411764708</v>
      </c>
      <c r="R11" s="122">
        <f>'W wheat'!H20</f>
        <v>153.4375</v>
      </c>
      <c r="S11" s="122">
        <f>'W wheat'!I20</f>
        <v>170.21333333333334</v>
      </c>
      <c r="T11" s="122">
        <f>'W wheat'!J20</f>
        <v>176.76</v>
      </c>
      <c r="U11" s="122">
        <f>'W wheat'!K20</f>
        <v>196.4</v>
      </c>
      <c r="V11" s="122">
        <f>'W wheat'!L20</f>
        <v>219.06153846153845</v>
      </c>
      <c r="W11" s="112"/>
      <c r="X11" s="92"/>
    </row>
    <row r="12" spans="2:24" ht="21.95" customHeight="1" x14ac:dyDescent="0.25">
      <c r="B12" s="90"/>
      <c r="C12" s="142" t="str">
        <f>'W Barley'!D24</f>
        <v>KWS Cassia</v>
      </c>
      <c r="D12" s="125">
        <f>'W Barley'!E24</f>
        <v>56.5</v>
      </c>
      <c r="E12" s="122">
        <f>'W Barley'!F24</f>
        <v>163.22222222222223</v>
      </c>
      <c r="F12" s="122">
        <f>'W Barley'!G24</f>
        <v>179.47058823529414</v>
      </c>
      <c r="G12" s="122">
        <f>'W Barley'!H24</f>
        <v>186.11764705882351</v>
      </c>
      <c r="H12" s="122">
        <f>'W Barley'!I24</f>
        <v>218.46666666666667</v>
      </c>
      <c r="I12" s="122">
        <f>'W Barley'!J24</f>
        <v>226</v>
      </c>
      <c r="J12" s="122">
        <f>'W Barley'!K24</f>
        <v>250.21428571428575</v>
      </c>
      <c r="K12" s="91"/>
      <c r="L12" s="91"/>
      <c r="M12" s="91"/>
      <c r="N12" s="142" t="str">
        <f>'W wheat'!D21</f>
        <v>Avatar</v>
      </c>
      <c r="O12" s="131">
        <f>'W wheat'!E21</f>
        <v>48.5</v>
      </c>
      <c r="P12" s="122">
        <f>'W wheat'!F21</f>
        <v>123.94444444444444</v>
      </c>
      <c r="Q12" s="122">
        <f>'W wheat'!G21</f>
        <v>136.94117647058823</v>
      </c>
      <c r="R12" s="122">
        <f>'W wheat'!H21</f>
        <v>151.5625</v>
      </c>
      <c r="S12" s="122">
        <f>'W wheat'!I21</f>
        <v>168.13333333333333</v>
      </c>
      <c r="T12" s="122">
        <f>'W wheat'!J21</f>
        <v>174.6</v>
      </c>
      <c r="U12" s="122">
        <f>'W wheat'!K21</f>
        <v>194.00000000000003</v>
      </c>
      <c r="V12" s="122">
        <f>'W wheat'!L21</f>
        <v>216.38461538461539</v>
      </c>
      <c r="W12" s="112"/>
      <c r="X12" s="92"/>
    </row>
    <row r="13" spans="2:24" ht="21.95" customHeight="1" x14ac:dyDescent="0.25">
      <c r="B13" s="90"/>
      <c r="C13" s="142" t="str">
        <f>'W Barley'!D25</f>
        <v>Carneval</v>
      </c>
      <c r="D13" s="125">
        <f>'W Barley'!E25</f>
        <v>56.6</v>
      </c>
      <c r="E13" s="122">
        <f>'W Barley'!F25</f>
        <v>163.51111111111109</v>
      </c>
      <c r="F13" s="122">
        <f>'W Barley'!G25</f>
        <v>179.78823529411764</v>
      </c>
      <c r="G13" s="122">
        <f>'W Barley'!H25</f>
        <v>186.4470588235294</v>
      </c>
      <c r="H13" s="122">
        <f>'W Barley'!I25</f>
        <v>218.85333333333332</v>
      </c>
      <c r="I13" s="122">
        <f>'W Barley'!J25</f>
        <v>226.4</v>
      </c>
      <c r="J13" s="122">
        <f>'W Barley'!K25</f>
        <v>250.65714285714287</v>
      </c>
      <c r="K13" s="91"/>
      <c r="L13" s="91"/>
      <c r="M13" s="91"/>
      <c r="N13" s="142" t="str">
        <f>'W wheat'!D22</f>
        <v>Costello</v>
      </c>
      <c r="O13" s="131">
        <f>'W wheat'!E22</f>
        <v>46.4</v>
      </c>
      <c r="P13" s="122">
        <f>'W wheat'!F22</f>
        <v>118.57777777777777</v>
      </c>
      <c r="Q13" s="122">
        <f>'W wheat'!G22</f>
        <v>131.01176470588234</v>
      </c>
      <c r="R13" s="122">
        <f>'W wheat'!H22</f>
        <v>145</v>
      </c>
      <c r="S13" s="122">
        <f>'W wheat'!I22</f>
        <v>160.85333333333332</v>
      </c>
      <c r="T13" s="122">
        <f>'W wheat'!J22</f>
        <v>167.04</v>
      </c>
      <c r="U13" s="122">
        <f>'W wheat'!K22</f>
        <v>185.6</v>
      </c>
      <c r="V13" s="122">
        <f>'W wheat'!L22</f>
        <v>207.01538461538462</v>
      </c>
      <c r="W13" s="112"/>
      <c r="X13" s="92"/>
    </row>
    <row r="14" spans="2:24" ht="21.95" customHeight="1" x14ac:dyDescent="0.25">
      <c r="B14" s="90"/>
      <c r="C14" s="142" t="str">
        <f>'W Barley'!D26</f>
        <v>KWS Infinity</v>
      </c>
      <c r="D14" s="125">
        <f>'W Barley'!E26</f>
        <v>57.3</v>
      </c>
      <c r="E14" s="122">
        <f>'W Barley'!F26</f>
        <v>165.53333333333333</v>
      </c>
      <c r="F14" s="122">
        <f>'W Barley'!G26</f>
        <v>182.01176470588237</v>
      </c>
      <c r="G14" s="122">
        <f>'W Barley'!H26</f>
        <v>188.75294117647059</v>
      </c>
      <c r="H14" s="122">
        <f>'W Barley'!I26</f>
        <v>221.55999999999997</v>
      </c>
      <c r="I14" s="122">
        <f>'W Barley'!J26</f>
        <v>229.20000000000002</v>
      </c>
      <c r="J14" s="122">
        <f>'W Barley'!K26</f>
        <v>253.75714285714287</v>
      </c>
      <c r="K14" s="91"/>
      <c r="L14" s="91"/>
      <c r="M14" s="91"/>
      <c r="N14" s="142" t="str">
        <f>'W wheat'!D23</f>
        <v>KWS Lumos</v>
      </c>
      <c r="O14" s="131">
        <f>'W wheat'!E23</f>
        <v>45.3</v>
      </c>
      <c r="P14" s="122">
        <f>'W wheat'!F23</f>
        <v>115.76666666666667</v>
      </c>
      <c r="Q14" s="122">
        <f>'W wheat'!G23</f>
        <v>127.90588235294118</v>
      </c>
      <c r="R14" s="122">
        <f>'W wheat'!H23</f>
        <v>141.5625</v>
      </c>
      <c r="S14" s="122">
        <f>'W wheat'!I23</f>
        <v>157.04</v>
      </c>
      <c r="T14" s="122">
        <f>'W wheat'!J23</f>
        <v>163.07999999999998</v>
      </c>
      <c r="U14" s="122">
        <f>'W wheat'!K23</f>
        <v>181.2</v>
      </c>
      <c r="V14" s="122">
        <f>'W wheat'!L23</f>
        <v>202.1076923076923</v>
      </c>
      <c r="W14" s="112"/>
      <c r="X14" s="92"/>
    </row>
    <row r="15" spans="2:24" ht="21.95" customHeight="1" x14ac:dyDescent="0.25">
      <c r="B15" s="90"/>
      <c r="C15" s="143" t="str">
        <f>'W Barley'!D27</f>
        <v>Volume *</v>
      </c>
      <c r="D15" s="125">
        <f>'W Barley'!E27</f>
        <v>44.7</v>
      </c>
      <c r="E15" s="126">
        <f>'W Barley'!F27</f>
        <v>89.4</v>
      </c>
      <c r="F15" s="126">
        <f>'W Barley'!G27</f>
        <v>89.4</v>
      </c>
      <c r="G15" s="126">
        <f>'W Barley'!H27</f>
        <v>98.34</v>
      </c>
      <c r="H15" s="126">
        <f>'W Barley'!I27</f>
        <v>98.34</v>
      </c>
      <c r="I15" s="126">
        <f>'W Barley'!J27</f>
        <v>107.28</v>
      </c>
      <c r="J15" s="126">
        <f>'W Barley'!K27</f>
        <v>107.28</v>
      </c>
      <c r="K15" s="91"/>
      <c r="L15" s="91"/>
      <c r="M15" s="91"/>
      <c r="N15" s="143" t="str">
        <f>'W wheat'!D24</f>
        <v>Bennington</v>
      </c>
      <c r="O15" s="131">
        <f>'W wheat'!E24</f>
        <v>50.4</v>
      </c>
      <c r="P15" s="122">
        <f>'W wheat'!F24</f>
        <v>128.80000000000001</v>
      </c>
      <c r="Q15" s="122">
        <f>'W wheat'!G24</f>
        <v>142.30588235294118</v>
      </c>
      <c r="R15" s="122">
        <f>'W wheat'!H24</f>
        <v>157.5</v>
      </c>
      <c r="S15" s="122">
        <f>'W wheat'!I24</f>
        <v>174.72</v>
      </c>
      <c r="T15" s="122">
        <f>'W wheat'!J24</f>
        <v>181.44000000000003</v>
      </c>
      <c r="U15" s="122">
        <f>'W wheat'!K24</f>
        <v>201.60000000000002</v>
      </c>
      <c r="V15" s="122">
        <f>'W wheat'!L24</f>
        <v>224.86153846153846</v>
      </c>
      <c r="W15" s="112"/>
      <c r="X15" s="92"/>
    </row>
    <row r="16" spans="2:24" ht="21.95" customHeight="1" x14ac:dyDescent="0.25">
      <c r="B16" s="90"/>
      <c r="C16" s="142" t="str">
        <f>'W Barley'!D28</f>
        <v>Quadra*</v>
      </c>
      <c r="D16" s="125">
        <f>'W Barley'!E28</f>
        <v>48.7</v>
      </c>
      <c r="E16" s="126">
        <f>'W Barley'!F28</f>
        <v>97.4</v>
      </c>
      <c r="F16" s="126">
        <f>'W Barley'!G28</f>
        <v>97.4</v>
      </c>
      <c r="G16" s="126">
        <f>'W Barley'!H28</f>
        <v>107.14</v>
      </c>
      <c r="H16" s="126">
        <f>'W Barley'!I28</f>
        <v>107.14</v>
      </c>
      <c r="I16" s="126">
        <f>'W Barley'!J28</f>
        <v>116.88</v>
      </c>
      <c r="J16" s="126">
        <f>'W Barley'!K28</f>
        <v>116.88</v>
      </c>
      <c r="K16" s="91"/>
      <c r="L16" s="91"/>
      <c r="M16" s="91"/>
      <c r="N16" s="142" t="str">
        <f>'W wheat'!D25</f>
        <v>Torp</v>
      </c>
      <c r="O16" s="131">
        <f>'W wheat'!E25</f>
        <v>47.9</v>
      </c>
      <c r="P16" s="122">
        <f>'W wheat'!F25</f>
        <v>122.41111111111111</v>
      </c>
      <c r="Q16" s="122">
        <f>'W wheat'!G25</f>
        <v>135.24705882352941</v>
      </c>
      <c r="R16" s="122">
        <f>'W wheat'!H25</f>
        <v>149.6875</v>
      </c>
      <c r="S16" s="122">
        <f>'W wheat'!I25</f>
        <v>166.05333333333334</v>
      </c>
      <c r="T16" s="122">
        <f>'W wheat'!J25</f>
        <v>172.44000000000003</v>
      </c>
      <c r="U16" s="122">
        <f>'W wheat'!K25</f>
        <v>191.60000000000002</v>
      </c>
      <c r="V16" s="122">
        <f>'W wheat'!L25</f>
        <v>213.7076923076923</v>
      </c>
      <c r="W16" s="112"/>
      <c r="X16" s="92"/>
    </row>
    <row r="17" spans="2:24" ht="21.95" customHeight="1" x14ac:dyDescent="0.25">
      <c r="B17" s="90"/>
      <c r="C17" s="142" t="str">
        <f>'W Barley'!D29</f>
        <v>KWS Kosmos</v>
      </c>
      <c r="D17" s="127">
        <f>'W Barley'!E29</f>
        <v>51.6</v>
      </c>
      <c r="E17" s="126">
        <f>'W Barley'!F29</f>
        <v>149.06666666666666</v>
      </c>
      <c r="F17" s="126">
        <f>'W Barley'!G29</f>
        <v>163.90588235294118</v>
      </c>
      <c r="G17" s="126">
        <f>'W Barley'!H29</f>
        <v>169.97647058823529</v>
      </c>
      <c r="H17" s="126">
        <f>'W Barley'!I29</f>
        <v>199.51999999999998</v>
      </c>
      <c r="I17" s="126">
        <f>'W Barley'!J29</f>
        <v>206.4</v>
      </c>
      <c r="J17" s="126">
        <f>'W Barley'!K29</f>
        <v>228.51428571428573</v>
      </c>
      <c r="K17" s="91"/>
      <c r="L17" s="91"/>
      <c r="M17" s="91"/>
      <c r="N17" s="142" t="str">
        <f>'W wheat'!D26</f>
        <v>KWS Barny</v>
      </c>
      <c r="O17" s="132">
        <f>'W wheat'!E26</f>
        <v>45</v>
      </c>
      <c r="P17" s="126">
        <f>'W wheat'!F26</f>
        <v>115</v>
      </c>
      <c r="Q17" s="126">
        <f>'W wheat'!G26</f>
        <v>127.05882352941177</v>
      </c>
      <c r="R17" s="126">
        <f>'W wheat'!H26</f>
        <v>140.625</v>
      </c>
      <c r="S17" s="126">
        <f>'W wheat'!I26</f>
        <v>156</v>
      </c>
      <c r="T17" s="126">
        <f>'W wheat'!J26</f>
        <v>162</v>
      </c>
      <c r="U17" s="126">
        <f>'W wheat'!K26</f>
        <v>180</v>
      </c>
      <c r="V17" s="126">
        <f>'W wheat'!L26</f>
        <v>200.76923076923077</v>
      </c>
      <c r="W17" s="112"/>
      <c r="X17" s="92"/>
    </row>
    <row r="18" spans="2:24" ht="21.95" customHeight="1" x14ac:dyDescent="0.25">
      <c r="B18" s="90"/>
      <c r="C18" s="142" t="str">
        <f>'W Barley'!D30</f>
        <v>Belfry*</v>
      </c>
      <c r="D18" s="159">
        <f>'W Barley'!E30</f>
        <v>49.6</v>
      </c>
      <c r="E18" s="158">
        <f>'W Barley'!F30</f>
        <v>99.2</v>
      </c>
      <c r="F18" s="158">
        <f>'W Barley'!G30</f>
        <v>99.2</v>
      </c>
      <c r="G18" s="158">
        <f>'W Barley'!H30</f>
        <v>109.12</v>
      </c>
      <c r="H18" s="158">
        <f>'W Barley'!I30</f>
        <v>109.12</v>
      </c>
      <c r="I18" s="158">
        <f>'W Barley'!J30</f>
        <v>119.04</v>
      </c>
      <c r="J18" s="158">
        <f>'W Barley'!K30</f>
        <v>119.04</v>
      </c>
      <c r="K18" s="91"/>
      <c r="L18" s="91"/>
      <c r="M18" s="91"/>
      <c r="N18" s="142" t="str">
        <f>'W wheat'!D27</f>
        <v>Garrus</v>
      </c>
      <c r="O18" s="131">
        <f>'W wheat'!E27</f>
        <v>47.1</v>
      </c>
      <c r="P18" s="126">
        <f>'W wheat'!F27</f>
        <v>120.36666666666666</v>
      </c>
      <c r="Q18" s="126">
        <f>'W wheat'!G27</f>
        <v>132.98823529411766</v>
      </c>
      <c r="R18" s="126">
        <f>'W wheat'!H27</f>
        <v>147.1875</v>
      </c>
      <c r="S18" s="126">
        <f>'W wheat'!I27</f>
        <v>163.28</v>
      </c>
      <c r="T18" s="126">
        <f>'W wheat'!J27</f>
        <v>169.56</v>
      </c>
      <c r="U18" s="126">
        <f>'W wheat'!K27</f>
        <v>188.4</v>
      </c>
      <c r="V18" s="126">
        <f>'W wheat'!L27</f>
        <v>210.13846153846154</v>
      </c>
      <c r="W18" s="112"/>
      <c r="X18" s="92"/>
    </row>
    <row r="19" spans="2:24" ht="21.95" customHeight="1" x14ac:dyDescent="0.25">
      <c r="B19" s="90"/>
      <c r="C19" s="142" t="str">
        <f>'W Barley'!D31</f>
        <v>Bazooka*</v>
      </c>
      <c r="D19" s="159">
        <f>'W Barley'!E31</f>
        <v>48.8</v>
      </c>
      <c r="E19" s="158">
        <f>'W Barley'!F31</f>
        <v>97.6</v>
      </c>
      <c r="F19" s="158">
        <f>'W Barley'!G31</f>
        <v>97.6</v>
      </c>
      <c r="G19" s="158">
        <f>'W Barley'!H31</f>
        <v>107.36</v>
      </c>
      <c r="H19" s="158">
        <f>'W Barley'!I31</f>
        <v>107.36</v>
      </c>
      <c r="I19" s="158">
        <f>'W Barley'!J31</f>
        <v>117.12</v>
      </c>
      <c r="J19" s="158">
        <f>'W Barley'!K31</f>
        <v>117.12</v>
      </c>
      <c r="K19" s="91"/>
      <c r="L19" s="91"/>
      <c r="M19" s="91"/>
      <c r="N19" s="142" t="str">
        <f>'W wheat'!D28</f>
        <v>KWS Lilli</v>
      </c>
      <c r="O19" s="131">
        <f>'W wheat'!E28</f>
        <v>44.3</v>
      </c>
      <c r="P19" s="126">
        <f>'W wheat'!F28</f>
        <v>113.21111111111111</v>
      </c>
      <c r="Q19" s="126">
        <f>'W wheat'!G28</f>
        <v>125.08235294117647</v>
      </c>
      <c r="R19" s="126">
        <f>'W wheat'!H28</f>
        <v>138.4375</v>
      </c>
      <c r="S19" s="126">
        <f>'W wheat'!I28</f>
        <v>153.5733333333333</v>
      </c>
      <c r="T19" s="126">
        <f>'W wheat'!J28</f>
        <v>159.47999999999999</v>
      </c>
      <c r="U19" s="126">
        <f>'W wheat'!K28</f>
        <v>177.2</v>
      </c>
      <c r="V19" s="126">
        <f>'W wheat'!L28</f>
        <v>197.64615384615385</v>
      </c>
      <c r="W19" s="112"/>
      <c r="X19" s="92"/>
    </row>
    <row r="20" spans="2:24" ht="21.95" customHeight="1" x14ac:dyDescent="0.25">
      <c r="B20" s="90"/>
      <c r="C20" s="133">
        <f>'W Barley'!D33</f>
        <v>0</v>
      </c>
      <c r="D20" s="128">
        <f>'W Barley'!E33</f>
        <v>0</v>
      </c>
      <c r="E20" s="129" t="str">
        <f>'W Barley'!F33</f>
        <v>st/ac</v>
      </c>
      <c r="F20" s="128">
        <f>'W Barley'!G33</f>
        <v>0</v>
      </c>
      <c r="G20" s="128">
        <f>'W Barley'!H33</f>
        <v>0</v>
      </c>
      <c r="H20" s="128">
        <f>'W Barley'!I33</f>
        <v>0</v>
      </c>
      <c r="I20" s="128">
        <f>'W Barley'!J33</f>
        <v>0</v>
      </c>
      <c r="J20" s="128">
        <f>'W Barley'!K33</f>
        <v>0</v>
      </c>
      <c r="K20" s="91"/>
      <c r="L20" s="91"/>
      <c r="M20" s="91"/>
      <c r="N20" s="142" t="str">
        <f>'W wheat'!D29</f>
        <v>Rockefeller</v>
      </c>
      <c r="O20" s="131">
        <f>'W wheat'!E29</f>
        <v>46.5</v>
      </c>
      <c r="P20" s="126">
        <f>'W wheat'!F29</f>
        <v>118.83333333333333</v>
      </c>
      <c r="Q20" s="126">
        <f>'W wheat'!G29</f>
        <v>131.29411764705881</v>
      </c>
      <c r="R20" s="126">
        <f>'W wheat'!H29</f>
        <v>145.3125</v>
      </c>
      <c r="S20" s="126">
        <f>'W wheat'!I29</f>
        <v>161.20000000000002</v>
      </c>
      <c r="T20" s="126">
        <f>'W wheat'!J29</f>
        <v>167.4</v>
      </c>
      <c r="U20" s="126">
        <f>'W wheat'!K29</f>
        <v>186</v>
      </c>
      <c r="V20" s="126">
        <f>'W wheat'!L29</f>
        <v>207.46153846153845</v>
      </c>
      <c r="W20" s="112"/>
      <c r="X20" s="92"/>
    </row>
    <row r="21" spans="2:24" ht="21.95" customHeight="1" x14ac:dyDescent="0.25">
      <c r="B21" s="90"/>
      <c r="C21" s="142" t="str">
        <f>'W Barley'!D34</f>
        <v>KWS Tower</v>
      </c>
      <c r="D21" s="125">
        <f>'W Barley'!E34</f>
        <v>58.2</v>
      </c>
      <c r="E21" s="130">
        <f>'W Barley'!F34</f>
        <v>10.710093333333335</v>
      </c>
      <c r="F21" s="130">
        <f>'W Barley'!G34</f>
        <v>11.776256470588235</v>
      </c>
      <c r="G21" s="130">
        <f>'W Barley'!H34</f>
        <v>12.212414117647061</v>
      </c>
      <c r="H21" s="130">
        <f>'W Barley'!I34</f>
        <v>14.335048</v>
      </c>
      <c r="I21" s="130">
        <f>'W Barley'!J34</f>
        <v>14.829360000000001</v>
      </c>
      <c r="J21" s="130">
        <f>'W Barley'!K34</f>
        <v>16.418220000000002</v>
      </c>
      <c r="K21" s="91"/>
      <c r="L21" s="91"/>
      <c r="M21" s="91"/>
      <c r="N21" s="142" t="str">
        <f>'W wheat'!D30</f>
        <v>KWS Conros</v>
      </c>
      <c r="O21" s="131">
        <f>'W wheat'!E30</f>
        <v>43</v>
      </c>
      <c r="P21" s="126">
        <f>'W wheat'!F30</f>
        <v>109.88888888888889</v>
      </c>
      <c r="Q21" s="126">
        <f>'W wheat'!G30</f>
        <v>121.41176470588236</v>
      </c>
      <c r="R21" s="126">
        <f>'W wheat'!H30</f>
        <v>134.375</v>
      </c>
      <c r="S21" s="126">
        <f>'W wheat'!I30</f>
        <v>149.06666666666666</v>
      </c>
      <c r="T21" s="126">
        <f>'W wheat'!J30</f>
        <v>154.79999999999998</v>
      </c>
      <c r="U21" s="126">
        <f>'W wheat'!K30</f>
        <v>172.00000000000003</v>
      </c>
      <c r="V21" s="126">
        <f>'W wheat'!L30</f>
        <v>191.84615384615384</v>
      </c>
      <c r="W21" s="112"/>
      <c r="X21" s="92"/>
    </row>
    <row r="22" spans="2:24" ht="21.95" customHeight="1" x14ac:dyDescent="0.25">
      <c r="B22" s="90"/>
      <c r="C22" s="142" t="str">
        <f>'W Barley'!D35</f>
        <v>KWS Cassia</v>
      </c>
      <c r="D22" s="125">
        <f>'W Barley'!E35</f>
        <v>56.5</v>
      </c>
      <c r="E22" s="130">
        <f>'W Barley'!F35</f>
        <v>10.397255555555557</v>
      </c>
      <c r="F22" s="130">
        <f>'W Barley'!G35</f>
        <v>11.432276470588238</v>
      </c>
      <c r="G22" s="130">
        <f>'W Barley'!H35</f>
        <v>11.855694117647058</v>
      </c>
      <c r="H22" s="130">
        <f>'W Barley'!I35</f>
        <v>13.916326666666668</v>
      </c>
      <c r="I22" s="130">
        <f>'W Barley'!J35</f>
        <v>14.396200000000002</v>
      </c>
      <c r="J22" s="130">
        <f>'W Barley'!K35</f>
        <v>15.938650000000004</v>
      </c>
      <c r="K22" s="91"/>
      <c r="L22" s="91"/>
      <c r="M22" s="91"/>
      <c r="N22" s="133">
        <f>'W wheat'!D32</f>
        <v>0</v>
      </c>
      <c r="O22" s="128">
        <f>'W wheat'!E32</f>
        <v>0</v>
      </c>
      <c r="P22" s="129" t="str">
        <f>'W wheat'!F32</f>
        <v>st/ac</v>
      </c>
      <c r="Q22" s="133">
        <f>'W wheat'!G32</f>
        <v>0</v>
      </c>
      <c r="R22" s="133"/>
      <c r="S22" s="133">
        <f>'W wheat'!I32</f>
        <v>0</v>
      </c>
      <c r="T22" s="133">
        <f>'W wheat'!J32</f>
        <v>0</v>
      </c>
      <c r="U22" s="133"/>
      <c r="V22" s="133">
        <f>'W wheat'!L32</f>
        <v>0</v>
      </c>
      <c r="W22" s="113"/>
      <c r="X22" s="92"/>
    </row>
    <row r="23" spans="2:24" ht="21.95" customHeight="1" x14ac:dyDescent="0.25">
      <c r="B23" s="90"/>
      <c r="C23" s="142" t="str">
        <f>'W Barley'!D36</f>
        <v>Carneval</v>
      </c>
      <c r="D23" s="125">
        <f>'W Barley'!E36</f>
        <v>56.6</v>
      </c>
      <c r="E23" s="130">
        <f>'W Barley'!F36</f>
        <v>10.415657777777778</v>
      </c>
      <c r="F23" s="130">
        <f>'W Barley'!G36</f>
        <v>11.452510588235295</v>
      </c>
      <c r="G23" s="130">
        <f>'W Barley'!H36</f>
        <v>11.876677647058823</v>
      </c>
      <c r="H23" s="130">
        <f>'W Barley'!I36</f>
        <v>13.940957333333333</v>
      </c>
      <c r="I23" s="130">
        <f>'W Barley'!J36</f>
        <v>14.421680000000002</v>
      </c>
      <c r="J23" s="130">
        <f>'W Barley'!K36</f>
        <v>15.966860000000002</v>
      </c>
      <c r="K23" s="91"/>
      <c r="L23" s="91"/>
      <c r="M23" s="91"/>
      <c r="N23" s="142" t="str">
        <f>'W wheat'!D33</f>
        <v>JB Diego</v>
      </c>
      <c r="O23" s="131">
        <f>'W wheat'!E33</f>
        <v>49.1</v>
      </c>
      <c r="P23" s="134">
        <f>'W wheat'!F33</f>
        <v>7.9929344444444457</v>
      </c>
      <c r="Q23" s="134">
        <f>'W wheat'!G33</f>
        <v>8.8310682352941203</v>
      </c>
      <c r="R23" s="134">
        <f>'W wheat'!H33</f>
        <v>9.7739687500000016</v>
      </c>
      <c r="S23" s="134">
        <f>'W wheat'!I33</f>
        <v>10.842589333333335</v>
      </c>
      <c r="T23" s="134">
        <f>'W wheat'!J33</f>
        <v>11.259612000000001</v>
      </c>
      <c r="U23" s="134">
        <f>'W wheat'!K33</f>
        <v>12.510680000000002</v>
      </c>
      <c r="V23" s="134">
        <f>'W wheat'!L33</f>
        <v>13.954220000000001</v>
      </c>
      <c r="W23" s="113"/>
      <c r="X23" s="92"/>
    </row>
    <row r="24" spans="2:24" ht="21.95" customHeight="1" x14ac:dyDescent="0.25">
      <c r="B24" s="90"/>
      <c r="C24" s="142" t="str">
        <f>'W Barley'!D37</f>
        <v>KWS Infinity</v>
      </c>
      <c r="D24" s="125">
        <f>'W Barley'!E37</f>
        <v>57.3</v>
      </c>
      <c r="E24" s="130">
        <f>'W Barley'!F37</f>
        <v>10.544473333333334</v>
      </c>
      <c r="F24" s="130">
        <f>'W Barley'!G37</f>
        <v>11.594149411764707</v>
      </c>
      <c r="G24" s="130">
        <f>'W Barley'!H37</f>
        <v>12.023562352941177</v>
      </c>
      <c r="H24" s="130">
        <f>'W Barley'!I37</f>
        <v>14.113372</v>
      </c>
      <c r="I24" s="130">
        <f>'W Barley'!J37</f>
        <v>14.600040000000003</v>
      </c>
      <c r="J24" s="130">
        <f>'W Barley'!K37</f>
        <v>16.164330000000003</v>
      </c>
      <c r="K24" s="91"/>
      <c r="L24" s="91"/>
      <c r="M24" s="91"/>
      <c r="N24" s="142" t="str">
        <f>'W wheat'!D34</f>
        <v>Avatar</v>
      </c>
      <c r="O24" s="131">
        <f>'W wheat'!E34</f>
        <v>48.5</v>
      </c>
      <c r="P24" s="134">
        <f>'W wheat'!F34</f>
        <v>7.895261111111112</v>
      </c>
      <c r="Q24" s="134">
        <f>'W wheat'!G34</f>
        <v>8.7231529411764708</v>
      </c>
      <c r="R24" s="134">
        <f>'W wheat'!H34</f>
        <v>9.6545312500000016</v>
      </c>
      <c r="S24" s="134">
        <f>'W wheat'!I34</f>
        <v>10.710093333333335</v>
      </c>
      <c r="T24" s="134">
        <f>'W wheat'!J34</f>
        <v>11.122020000000001</v>
      </c>
      <c r="U24" s="134">
        <f>'W wheat'!K34</f>
        <v>12.357800000000003</v>
      </c>
      <c r="V24" s="134">
        <f>'W wheat'!L34</f>
        <v>13.783700000000001</v>
      </c>
      <c r="W24" s="113"/>
      <c r="X24" s="92"/>
    </row>
    <row r="25" spans="2:24" ht="21.95" customHeight="1" x14ac:dyDescent="0.25">
      <c r="B25" s="90"/>
      <c r="C25" s="143" t="str">
        <f>'W Barley'!D38</f>
        <v>Volume *</v>
      </c>
      <c r="D25" s="125">
        <f>'W Barley'!E38</f>
        <v>44.7</v>
      </c>
      <c r="E25" s="130">
        <f>'W Barley'!F38</f>
        <v>5.6947800000000006</v>
      </c>
      <c r="F25" s="130">
        <f>'W Barley'!G38</f>
        <v>5.6947800000000006</v>
      </c>
      <c r="G25" s="130">
        <f>'W Barley'!H38</f>
        <v>6.2642580000000008</v>
      </c>
      <c r="H25" s="130">
        <f>'W Barley'!I38</f>
        <v>6.2642580000000008</v>
      </c>
      <c r="I25" s="130">
        <f>'W Barley'!J38</f>
        <v>6.8337360000000009</v>
      </c>
      <c r="J25" s="130">
        <f>'W Barley'!K38</f>
        <v>6.8337360000000009</v>
      </c>
      <c r="K25" s="91"/>
      <c r="L25" s="91"/>
      <c r="M25" s="91"/>
      <c r="N25" s="142" t="str">
        <f>'W wheat'!D35</f>
        <v>Costello</v>
      </c>
      <c r="O25" s="131">
        <f>'W wheat'!E35</f>
        <v>46.4</v>
      </c>
      <c r="P25" s="134">
        <f>'W wheat'!F35</f>
        <v>7.5534044444444444</v>
      </c>
      <c r="Q25" s="134">
        <f>'W wheat'!G35</f>
        <v>8.3454494117647062</v>
      </c>
      <c r="R25" s="134">
        <f>'W wheat'!H35</f>
        <v>9.2365000000000013</v>
      </c>
      <c r="S25" s="134">
        <f>'W wheat'!I35</f>
        <v>10.246357333333334</v>
      </c>
      <c r="T25" s="134">
        <f>'W wheat'!J35</f>
        <v>10.640448000000001</v>
      </c>
      <c r="U25" s="134">
        <f>'W wheat'!K35</f>
        <v>11.82272</v>
      </c>
      <c r="V25" s="134">
        <f>'W wheat'!L35</f>
        <v>13.186880000000002</v>
      </c>
      <c r="W25" s="113"/>
      <c r="X25" s="92"/>
    </row>
    <row r="26" spans="2:24" ht="21.95" customHeight="1" x14ac:dyDescent="0.25">
      <c r="B26" s="90"/>
      <c r="C26" s="142" t="str">
        <f>'W Barley'!D39</f>
        <v>Quadra*</v>
      </c>
      <c r="D26" s="125">
        <f>'W Barley'!E39</f>
        <v>48.7</v>
      </c>
      <c r="E26" s="130">
        <f>'W Barley'!F39</f>
        <v>6.2043800000000013</v>
      </c>
      <c r="F26" s="130">
        <f>'W Barley'!G39</f>
        <v>6.2043800000000013</v>
      </c>
      <c r="G26" s="130">
        <f>'W Barley'!H39</f>
        <v>6.8248180000000005</v>
      </c>
      <c r="H26" s="130">
        <f>'W Barley'!I39</f>
        <v>6.8248180000000005</v>
      </c>
      <c r="I26" s="130">
        <f>'W Barley'!J39</f>
        <v>7.4452560000000005</v>
      </c>
      <c r="J26" s="130">
        <f>'W Barley'!K39</f>
        <v>7.4452560000000005</v>
      </c>
      <c r="K26" s="91"/>
      <c r="L26" s="91"/>
      <c r="M26" s="91"/>
      <c r="N26" s="142" t="str">
        <f>'W wheat'!D36</f>
        <v>KWS Lumos</v>
      </c>
      <c r="O26" s="131">
        <f>'W wheat'!E36</f>
        <v>45.3</v>
      </c>
      <c r="P26" s="134">
        <f>'W wheat'!F36</f>
        <v>7.3743366666666672</v>
      </c>
      <c r="Q26" s="134">
        <f>'W wheat'!G36</f>
        <v>8.1476047058823546</v>
      </c>
      <c r="R26" s="134">
        <f>'W wheat'!H36</f>
        <v>9.0175312500000011</v>
      </c>
      <c r="S26" s="134">
        <f>'W wheat'!I36</f>
        <v>10.003448000000001</v>
      </c>
      <c r="T26" s="134">
        <f>'W wheat'!J36</f>
        <v>10.388196000000001</v>
      </c>
      <c r="U26" s="134">
        <f>'W wheat'!K36</f>
        <v>11.542440000000001</v>
      </c>
      <c r="V26" s="134">
        <f>'W wheat'!L36</f>
        <v>12.874260000000001</v>
      </c>
      <c r="W26" s="114"/>
      <c r="X26" s="92"/>
    </row>
    <row r="27" spans="2:24" ht="21.95" customHeight="1" x14ac:dyDescent="0.25">
      <c r="B27" s="90"/>
      <c r="C27" s="142" t="str">
        <f>'W Barley'!D40</f>
        <v>KWS Kosmos</v>
      </c>
      <c r="D27" s="160">
        <f>'W Barley'!E40</f>
        <v>51.6</v>
      </c>
      <c r="E27" s="130">
        <f>'W Barley'!F40</f>
        <v>9.4955466666666677</v>
      </c>
      <c r="F27" s="130">
        <f>'W Barley'!G40</f>
        <v>10.440804705882353</v>
      </c>
      <c r="G27" s="130">
        <f>'W Barley'!H40</f>
        <v>10.827501176470589</v>
      </c>
      <c r="H27" s="130">
        <f>'W Barley'!I40</f>
        <v>12.709424</v>
      </c>
      <c r="I27" s="130">
        <f>'W Barley'!J40</f>
        <v>13.147680000000001</v>
      </c>
      <c r="J27" s="130">
        <f>'W Barley'!K40</f>
        <v>14.556360000000003</v>
      </c>
      <c r="K27" s="91"/>
      <c r="L27" s="91"/>
      <c r="M27" s="91"/>
      <c r="N27" s="143" t="str">
        <f>'W wheat'!D37</f>
        <v>Bennington</v>
      </c>
      <c r="O27" s="131">
        <f>'W wheat'!E37</f>
        <v>50.4</v>
      </c>
      <c r="P27" s="130">
        <f>'W wheat'!F37</f>
        <v>8.2045600000000007</v>
      </c>
      <c r="Q27" s="134">
        <f>'W wheat'!G37</f>
        <v>9.0648847058823545</v>
      </c>
      <c r="R27" s="134">
        <f>'W wheat'!H37</f>
        <v>10.032750000000002</v>
      </c>
      <c r="S27" s="134">
        <f>'W wheat'!I37</f>
        <v>11.129664000000002</v>
      </c>
      <c r="T27" s="134">
        <f>'W wheat'!J37</f>
        <v>11.557728000000003</v>
      </c>
      <c r="U27" s="134">
        <f>'W wheat'!K37</f>
        <v>12.841920000000004</v>
      </c>
      <c r="V27" s="134">
        <f>'W wheat'!L37</f>
        <v>14.323680000000001</v>
      </c>
      <c r="W27" s="114"/>
      <c r="X27" s="92"/>
    </row>
    <row r="28" spans="2:24" ht="21.95" customHeight="1" x14ac:dyDescent="0.25">
      <c r="B28" s="90"/>
      <c r="C28" s="142" t="str">
        <f>'W Barley'!D41</f>
        <v>Belfry*</v>
      </c>
      <c r="D28" s="125">
        <f>'W Barley'!E41</f>
        <v>49.6</v>
      </c>
      <c r="E28" s="130">
        <f>'W Barley'!F41</f>
        <v>6.3190400000000011</v>
      </c>
      <c r="F28" s="130">
        <f>'W Barley'!G41</f>
        <v>6.3190400000000011</v>
      </c>
      <c r="G28" s="130">
        <f>'W Barley'!H41</f>
        <v>6.9509440000000007</v>
      </c>
      <c r="H28" s="130">
        <f>'W Barley'!I41</f>
        <v>6.9509440000000007</v>
      </c>
      <c r="I28" s="130">
        <f>'W Barley'!J41</f>
        <v>7.5828480000000011</v>
      </c>
      <c r="J28" s="130">
        <f>'W Barley'!K41</f>
        <v>7.5828480000000011</v>
      </c>
      <c r="K28" s="91"/>
      <c r="L28" s="91"/>
      <c r="M28" s="91"/>
      <c r="N28" s="142" t="str">
        <f>'W wheat'!D38</f>
        <v>Torp</v>
      </c>
      <c r="O28" s="131">
        <f>'W wheat'!E38</f>
        <v>47.9</v>
      </c>
      <c r="P28" s="134">
        <f>'W wheat'!F38</f>
        <v>7.7975877777777782</v>
      </c>
      <c r="Q28" s="134">
        <f>'W wheat'!G38</f>
        <v>8.6152376470588248</v>
      </c>
      <c r="R28" s="134">
        <f>'W wheat'!H38</f>
        <v>9.5350937500000015</v>
      </c>
      <c r="S28" s="134">
        <f>'W wheat'!I38</f>
        <v>10.577597333333335</v>
      </c>
      <c r="T28" s="134">
        <f>'W wheat'!J38</f>
        <v>10.984428000000003</v>
      </c>
      <c r="U28" s="134">
        <f>'W wheat'!K38</f>
        <v>12.204920000000003</v>
      </c>
      <c r="V28" s="134">
        <f>'W wheat'!L38</f>
        <v>13.613180000000002</v>
      </c>
      <c r="W28" s="114"/>
      <c r="X28" s="92"/>
    </row>
    <row r="29" spans="2:24" ht="21.95" customHeight="1" x14ac:dyDescent="0.25">
      <c r="B29" s="90"/>
      <c r="C29" s="142" t="str">
        <f>'W Barley'!D42</f>
        <v>Bazooka*</v>
      </c>
      <c r="D29" s="125">
        <f>'W Barley'!E42</f>
        <v>48.8</v>
      </c>
      <c r="E29" s="130">
        <f>'W Barley'!F42</f>
        <v>6.2171200000000004</v>
      </c>
      <c r="F29" s="130">
        <f>'W Barley'!G42</f>
        <v>6.2171200000000004</v>
      </c>
      <c r="G29" s="130">
        <f>'W Barley'!H42</f>
        <v>6.8388320000000009</v>
      </c>
      <c r="H29" s="130">
        <f>'W Barley'!I42</f>
        <v>6.8388320000000009</v>
      </c>
      <c r="I29" s="130">
        <f>'W Barley'!J42</f>
        <v>7.4605440000000014</v>
      </c>
      <c r="J29" s="130">
        <f>'W Barley'!K42</f>
        <v>7.4605440000000014</v>
      </c>
      <c r="K29" s="91"/>
      <c r="L29" s="91"/>
      <c r="M29" s="91"/>
      <c r="N29" s="142" t="str">
        <f>'W wheat'!D39</f>
        <v>KWS Barny</v>
      </c>
      <c r="O29" s="131">
        <f>'W wheat'!E39</f>
        <v>45</v>
      </c>
      <c r="P29" s="134">
        <f>'W wheat'!F39</f>
        <v>7.3255000000000008</v>
      </c>
      <c r="Q29" s="134">
        <f>'W wheat'!G39</f>
        <v>8.0936470588235299</v>
      </c>
      <c r="R29" s="134">
        <f>'W wheat'!H39</f>
        <v>8.9578125000000011</v>
      </c>
      <c r="S29" s="134">
        <f>'W wheat'!I39</f>
        <v>9.9372000000000007</v>
      </c>
      <c r="T29" s="134">
        <f>'W wheat'!J39</f>
        <v>10.319400000000002</v>
      </c>
      <c r="U29" s="134">
        <f>'W wheat'!K39</f>
        <v>11.466000000000001</v>
      </c>
      <c r="V29" s="134">
        <f>'W wheat'!L39</f>
        <v>12.789000000000001</v>
      </c>
      <c r="W29" s="114"/>
      <c r="X29" s="92"/>
    </row>
    <row r="30" spans="2:24" ht="21.95" customHeight="1" x14ac:dyDescent="0.25">
      <c r="B30" s="90"/>
      <c r="K30" s="91"/>
      <c r="L30" s="91"/>
      <c r="M30" s="91"/>
      <c r="N30" s="144" t="str">
        <f>'W wheat'!D40</f>
        <v>Garrus</v>
      </c>
      <c r="O30" s="131">
        <f>'W wheat'!E40</f>
        <v>47.1</v>
      </c>
      <c r="P30" s="134">
        <f>'W wheat'!F40</f>
        <v>7.6673566666666666</v>
      </c>
      <c r="Q30" s="134">
        <f>'W wheat'!G40</f>
        <v>8.4713505882352962</v>
      </c>
      <c r="R30" s="134">
        <f>'W wheat'!H40</f>
        <v>9.3758437500000014</v>
      </c>
      <c r="S30" s="134">
        <f>'W wheat'!I40</f>
        <v>10.400936000000002</v>
      </c>
      <c r="T30" s="134">
        <f>'W wheat'!J40</f>
        <v>10.800972000000002</v>
      </c>
      <c r="U30" s="134">
        <f>'W wheat'!K40</f>
        <v>12.001080000000002</v>
      </c>
      <c r="V30" s="134">
        <f>'W wheat'!L40</f>
        <v>13.385820000000001</v>
      </c>
      <c r="W30" s="115"/>
      <c r="X30" s="92"/>
    </row>
    <row r="31" spans="2:24" ht="21.95" customHeight="1" x14ac:dyDescent="0.25">
      <c r="B31" s="90"/>
      <c r="C31" s="209" t="str">
        <f>'W Barley'!D43</f>
        <v xml:space="preserve">Note:TGW 2017 only (DAFM data) </v>
      </c>
      <c r="D31" s="209"/>
      <c r="E31" s="209"/>
      <c r="F31" s="209"/>
      <c r="G31" s="209"/>
      <c r="H31" s="209"/>
      <c r="I31" s="116"/>
      <c r="J31" s="116"/>
      <c r="K31" s="91"/>
      <c r="L31" s="91"/>
      <c r="M31" s="91"/>
      <c r="N31" s="144" t="str">
        <f>'W wheat'!D41</f>
        <v>KWS Lilli</v>
      </c>
      <c r="O31" s="131">
        <f>'W wheat'!E41</f>
        <v>44.3</v>
      </c>
      <c r="P31" s="134">
        <f>'W wheat'!F41</f>
        <v>7.2115477777777786</v>
      </c>
      <c r="Q31" s="134">
        <f>'W wheat'!G41</f>
        <v>7.9677458823529417</v>
      </c>
      <c r="R31" s="134">
        <f>'W wheat'!H41</f>
        <v>8.818468750000001</v>
      </c>
      <c r="S31" s="134">
        <f>'W wheat'!I41</f>
        <v>9.7826213333333314</v>
      </c>
      <c r="T31" s="134">
        <f>'W wheat'!J41</f>
        <v>10.158876000000001</v>
      </c>
      <c r="U31" s="134">
        <f>'W wheat'!K41</f>
        <v>11.28764</v>
      </c>
      <c r="V31" s="134">
        <f>'W wheat'!L41</f>
        <v>12.590060000000001</v>
      </c>
      <c r="W31" s="115"/>
      <c r="X31" s="92"/>
    </row>
    <row r="32" spans="2:24" ht="21.95" customHeight="1" x14ac:dyDescent="0.25">
      <c r="B32" s="90"/>
      <c r="C32" s="188" t="str">
        <f>'W Barley'!D44</f>
        <v>*Volume, Belfry, Bazooka and Quadra (hybrid) seed rates 200 seeds/m2 in September, 220-240/m2 in October</v>
      </c>
      <c r="D32" s="188"/>
      <c r="E32" s="188"/>
      <c r="F32" s="188"/>
      <c r="G32" s="188"/>
      <c r="H32" s="188"/>
      <c r="I32" s="188"/>
      <c r="J32" s="188"/>
      <c r="K32" s="91"/>
      <c r="L32" s="91"/>
      <c r="M32" s="91"/>
      <c r="N32" s="143" t="str">
        <f>'W wheat'!D42</f>
        <v>Rockefeller</v>
      </c>
      <c r="O32" s="131">
        <f>'W wheat'!E42</f>
        <v>46.5</v>
      </c>
      <c r="P32" s="134">
        <f>'W wheat'!F42</f>
        <v>7.5696833333333338</v>
      </c>
      <c r="Q32" s="134">
        <f>'W wheat'!G42</f>
        <v>8.3634352941176466</v>
      </c>
      <c r="R32" s="134">
        <f>'W wheat'!H42</f>
        <v>9.2564062500000013</v>
      </c>
      <c r="S32" s="134">
        <f>'W wheat'!I42</f>
        <v>10.268440000000002</v>
      </c>
      <c r="T32" s="134">
        <f>'W wheat'!J42</f>
        <v>10.663380000000002</v>
      </c>
      <c r="U32" s="134">
        <f>'W wheat'!K42</f>
        <v>11.848200000000002</v>
      </c>
      <c r="V32" s="134">
        <f>'W wheat'!L42</f>
        <v>13.215300000000001</v>
      </c>
      <c r="W32" s="115"/>
      <c r="X32" s="92"/>
    </row>
    <row r="33" spans="2:24" ht="21.95" customHeight="1" x14ac:dyDescent="0.25">
      <c r="B33" s="90"/>
      <c r="K33" s="91"/>
      <c r="L33" s="91"/>
      <c r="M33" s="91"/>
      <c r="N33" s="143" t="str">
        <f>'W wheat'!D43</f>
        <v>KWS Conros</v>
      </c>
      <c r="O33" s="131">
        <f>'W wheat'!E43</f>
        <v>43</v>
      </c>
      <c r="P33" s="134">
        <f>'W wheat'!F43</f>
        <v>6.9999222222222226</v>
      </c>
      <c r="Q33" s="134">
        <f>'W wheat'!G43</f>
        <v>7.7339294117647075</v>
      </c>
      <c r="R33" s="134">
        <f>'W wheat'!H43</f>
        <v>8.5596875000000008</v>
      </c>
      <c r="S33" s="134">
        <f>'W wheat'!I43</f>
        <v>9.4955466666666677</v>
      </c>
      <c r="T33" s="134">
        <f>'W wheat'!J43</f>
        <v>9.8607599999999991</v>
      </c>
      <c r="U33" s="134">
        <f>'W wheat'!K43</f>
        <v>10.956400000000002</v>
      </c>
      <c r="V33" s="134">
        <f>'W wheat'!L43</f>
        <v>12.220600000000001</v>
      </c>
      <c r="W33" s="115"/>
      <c r="X33" s="92"/>
    </row>
    <row r="34" spans="2:24" ht="21.95" customHeight="1" x14ac:dyDescent="0.25">
      <c r="B34" s="90"/>
      <c r="K34" s="91"/>
      <c r="L34" s="91"/>
      <c r="M34" s="91"/>
      <c r="W34" s="115"/>
      <c r="X34" s="92"/>
    </row>
    <row r="35" spans="2:24" ht="21.95" customHeight="1" x14ac:dyDescent="0.25">
      <c r="B35" s="90"/>
      <c r="K35" s="91"/>
      <c r="L35" s="91"/>
      <c r="M35" s="91"/>
      <c r="N35" s="195" t="str">
        <f>'W wheat'!D44</f>
        <v xml:space="preserve">*Note:TGW 2017 only (DAFM data) </v>
      </c>
      <c r="O35" s="195"/>
      <c r="P35" s="195"/>
      <c r="W35" s="115"/>
      <c r="X35" s="92"/>
    </row>
    <row r="36" spans="2:24" ht="21.95" customHeight="1" x14ac:dyDescent="0.25">
      <c r="B36" s="90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W36" s="115"/>
      <c r="X36" s="92"/>
    </row>
    <row r="37" spans="2:24" ht="20.100000000000001" customHeight="1" x14ac:dyDescent="0.25">
      <c r="B37" s="90"/>
      <c r="C37" s="91"/>
      <c r="D37" s="117" t="s">
        <v>29</v>
      </c>
      <c r="E37" s="91"/>
      <c r="F37" s="91"/>
      <c r="G37" s="91"/>
      <c r="H37" s="91"/>
      <c r="I37" s="91"/>
      <c r="J37" s="91"/>
      <c r="K37" s="91"/>
      <c r="L37" s="91"/>
      <c r="M37" s="91"/>
      <c r="Q37" s="91">
        <f>'W wheat'!H44</f>
        <v>0</v>
      </c>
      <c r="R37" s="91">
        <f>'W wheat'!I44</f>
        <v>0</v>
      </c>
      <c r="S37" s="91">
        <f>'W wheat'!J44</f>
        <v>0</v>
      </c>
      <c r="T37" s="91">
        <f>'W wheat'!K44</f>
        <v>0</v>
      </c>
      <c r="U37" s="91">
        <f>'W wheat'!L44</f>
        <v>0</v>
      </c>
      <c r="V37" s="91">
        <f>'W wheat'!M44</f>
        <v>0</v>
      </c>
      <c r="W37" s="115"/>
      <c r="X37" s="92"/>
    </row>
    <row r="38" spans="2:24" ht="38.25" customHeight="1" x14ac:dyDescent="0.25">
      <c r="B38" s="90"/>
      <c r="C38" s="133" t="s">
        <v>10</v>
      </c>
      <c r="D38" s="133"/>
      <c r="E38" s="145" t="str">
        <f>'W Oats'!H15</f>
        <v>Oct –          1st Week</v>
      </c>
      <c r="F38" s="145" t="str">
        <f>'W Oats'!I15</f>
        <v>Oct –        2nd Week</v>
      </c>
      <c r="G38" s="145" t="str">
        <f>'W Oats'!J15</f>
        <v>Oct –       3rd Week</v>
      </c>
      <c r="H38" s="145" t="str">
        <f>'W Oats'!K15</f>
        <v>Oct –       4th Week</v>
      </c>
      <c r="I38" s="145" t="str">
        <f>'W Oats'!L15</f>
        <v>Nov –        1st Week</v>
      </c>
      <c r="J38" s="145" t="str">
        <f>'W Oats'!M15</f>
        <v>Nov –       2nd Week</v>
      </c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115"/>
      <c r="X38" s="92"/>
    </row>
    <row r="39" spans="2:24" ht="20.100000000000001" customHeight="1" thickBot="1" x14ac:dyDescent="0.3">
      <c r="B39" s="90"/>
      <c r="C39" s="184" t="str">
        <f>'W Oats'!D16</f>
        <v>Target plants m2</v>
      </c>
      <c r="D39" s="185"/>
      <c r="E39" s="135">
        <f>'W Oats'!H16</f>
        <v>300</v>
      </c>
      <c r="F39" s="135">
        <f>'W Oats'!I16</f>
        <v>310</v>
      </c>
      <c r="G39" s="135">
        <f>'W Oats'!J16</f>
        <v>320</v>
      </c>
      <c r="H39" s="135">
        <f>'W Oats'!K16</f>
        <v>330</v>
      </c>
      <c r="I39" s="135">
        <f>'W Oats'!L16</f>
        <v>340</v>
      </c>
      <c r="J39" s="135">
        <f>'W Oats'!M16</f>
        <v>350</v>
      </c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115"/>
      <c r="X39" s="92"/>
    </row>
    <row r="40" spans="2:24" ht="21.95" customHeight="1" x14ac:dyDescent="0.25">
      <c r="B40" s="90"/>
      <c r="C40" s="133" t="str">
        <f>'W Oats'!D17</f>
        <v>...Sowing Seeds m2</v>
      </c>
      <c r="D40" s="133"/>
      <c r="E40" s="146">
        <f>'W Oats'!H17</f>
        <v>352.94117647058823</v>
      </c>
      <c r="F40" s="146">
        <f>'W Oats'!I17</f>
        <v>387.5</v>
      </c>
      <c r="G40" s="146">
        <f>'W Oats'!J17</f>
        <v>426.66666666666669</v>
      </c>
      <c r="H40" s="146">
        <f>'W Oats'!K17</f>
        <v>471.42857142857144</v>
      </c>
      <c r="I40" s="146">
        <f>'W Oats'!L17</f>
        <v>523.07692307692309</v>
      </c>
      <c r="J40" s="146">
        <f>'W Oats'!M17</f>
        <v>583.33333333333337</v>
      </c>
      <c r="K40" s="91"/>
      <c r="L40" s="91"/>
      <c r="M40" s="189" t="s">
        <v>72</v>
      </c>
      <c r="N40" s="190"/>
      <c r="O40" s="190"/>
      <c r="P40" s="190"/>
      <c r="Q40" s="191"/>
      <c r="R40" s="91"/>
      <c r="S40" s="189" t="s">
        <v>78</v>
      </c>
      <c r="T40" s="190"/>
      <c r="U40" s="190"/>
      <c r="V40" s="190"/>
      <c r="W40" s="191"/>
      <c r="X40" s="92"/>
    </row>
    <row r="41" spans="2:24" ht="21.95" customHeight="1" x14ac:dyDescent="0.25">
      <c r="B41" s="90"/>
      <c r="C41" s="141" t="str">
        <f>'W Oats'!D18</f>
        <v>% Establishment</v>
      </c>
      <c r="D41" s="141"/>
      <c r="E41" s="147">
        <f>'W Oats'!H18</f>
        <v>0.85</v>
      </c>
      <c r="F41" s="147">
        <f>'W Oats'!I18</f>
        <v>0.8</v>
      </c>
      <c r="G41" s="147">
        <f>'W Oats'!J18</f>
        <v>0.75</v>
      </c>
      <c r="H41" s="147">
        <f>'W Oats'!K18</f>
        <v>0.7</v>
      </c>
      <c r="I41" s="147">
        <f>'W Oats'!L18</f>
        <v>0.65</v>
      </c>
      <c r="J41" s="147">
        <f>'W Oats'!M18</f>
        <v>0.6</v>
      </c>
      <c r="K41" s="91"/>
      <c r="L41" s="91"/>
      <c r="M41" s="192"/>
      <c r="N41" s="193"/>
      <c r="O41" s="193"/>
      <c r="P41" s="193"/>
      <c r="Q41" s="194"/>
      <c r="R41" s="91"/>
      <c r="S41" s="192"/>
      <c r="T41" s="193"/>
      <c r="U41" s="193"/>
      <c r="V41" s="193"/>
      <c r="W41" s="194"/>
      <c r="X41" s="92"/>
    </row>
    <row r="42" spans="2:24" ht="21.95" customHeight="1" x14ac:dyDescent="0.25">
      <c r="B42" s="90"/>
      <c r="C42" s="133">
        <f>'W Oats'!D19</f>
        <v>0</v>
      </c>
      <c r="D42" s="133">
        <f>'W Oats'!E19</f>
        <v>0</v>
      </c>
      <c r="E42" s="148">
        <f>'W Oats'!F19</f>
        <v>0</v>
      </c>
      <c r="F42" s="148">
        <f>'W Oats'!G19</f>
        <v>0</v>
      </c>
      <c r="G42" s="148">
        <f>'W Oats'!H19</f>
        <v>0</v>
      </c>
      <c r="H42" s="148">
        <f>'W Oats'!I19</f>
        <v>0</v>
      </c>
      <c r="I42" s="148">
        <f>'W Oats'!J19</f>
        <v>0</v>
      </c>
      <c r="J42" s="148">
        <f>'W Oats'!K19</f>
        <v>0</v>
      </c>
      <c r="K42" s="91"/>
      <c r="L42" s="91"/>
      <c r="M42" s="192" t="s">
        <v>73</v>
      </c>
      <c r="N42" s="193"/>
      <c r="O42" s="193"/>
      <c r="P42" s="193"/>
      <c r="Q42" s="194"/>
      <c r="R42" s="91"/>
      <c r="S42" s="192"/>
      <c r="T42" s="193"/>
      <c r="U42" s="193"/>
      <c r="V42" s="193"/>
      <c r="W42" s="194"/>
      <c r="X42" s="92"/>
    </row>
    <row r="43" spans="2:24" ht="25.5" customHeight="1" x14ac:dyDescent="0.25">
      <c r="B43" s="90"/>
      <c r="C43" s="149">
        <f>'W Oats'!D20</f>
        <v>0</v>
      </c>
      <c r="D43" s="150" t="str">
        <f>'W Oats'!E20</f>
        <v>TGW*</v>
      </c>
      <c r="E43" s="122" t="str">
        <f>'W Oats'!F20</f>
        <v>Kg/ha</v>
      </c>
      <c r="F43" s="122">
        <f>'W Oats'!G20</f>
        <v>0</v>
      </c>
      <c r="G43" s="122">
        <f>'W Oats'!H20</f>
        <v>0</v>
      </c>
      <c r="H43" s="122">
        <f>'W Oats'!I20</f>
        <v>0</v>
      </c>
      <c r="I43" s="122">
        <f>'W Oats'!J20</f>
        <v>0</v>
      </c>
      <c r="J43" s="122">
        <f>'W Oats'!K20</f>
        <v>0</v>
      </c>
      <c r="K43" s="91"/>
      <c r="L43" s="91"/>
      <c r="M43" s="192"/>
      <c r="N43" s="193"/>
      <c r="O43" s="193"/>
      <c r="P43" s="193"/>
      <c r="Q43" s="194"/>
      <c r="R43" s="91"/>
      <c r="S43" s="192" t="s">
        <v>76</v>
      </c>
      <c r="T43" s="193"/>
      <c r="U43" s="193"/>
      <c r="V43" s="193"/>
      <c r="W43" s="194"/>
      <c r="X43" s="92"/>
    </row>
    <row r="44" spans="2:24" ht="21.95" customHeight="1" x14ac:dyDescent="0.25">
      <c r="B44" s="90"/>
      <c r="C44" s="142" t="str">
        <f>'W Oats'!D21</f>
        <v>Barra</v>
      </c>
      <c r="D44" s="150">
        <f>'W Oats'!E21</f>
        <v>35.9</v>
      </c>
      <c r="E44" s="122">
        <f>'W Oats'!H21</f>
        <v>126.70588235294119</v>
      </c>
      <c r="F44" s="122">
        <f>'W Oats'!I21</f>
        <v>139.11250000000001</v>
      </c>
      <c r="G44" s="122">
        <f>'W Oats'!J21</f>
        <v>153.17333333333332</v>
      </c>
      <c r="H44" s="122">
        <f>'W Oats'!K21</f>
        <v>169.24285714285716</v>
      </c>
      <c r="I44" s="122">
        <f>'W Oats'!L21</f>
        <v>187.78461538461539</v>
      </c>
      <c r="J44" s="122">
        <f>'W Oats'!M21</f>
        <v>209.41666666666669</v>
      </c>
      <c r="K44" s="91"/>
      <c r="L44" s="91"/>
      <c r="M44" s="153"/>
      <c r="N44" s="119"/>
      <c r="O44" s="119"/>
      <c r="P44" s="119"/>
      <c r="Q44" s="154"/>
      <c r="R44" s="91"/>
      <c r="S44" s="192"/>
      <c r="T44" s="193"/>
      <c r="U44" s="193"/>
      <c r="V44" s="193"/>
      <c r="W44" s="194"/>
      <c r="X44" s="92"/>
    </row>
    <row r="45" spans="2:24" ht="21.95" customHeight="1" x14ac:dyDescent="0.25">
      <c r="B45" s="90"/>
      <c r="C45" s="142" t="str">
        <f>'W Oats'!D22</f>
        <v>Huskey</v>
      </c>
      <c r="D45" s="150">
        <f>'W Oats'!E22</f>
        <v>36.299999999999997</v>
      </c>
      <c r="E45" s="122">
        <f>'W Oats'!H22</f>
        <v>128.11764705882354</v>
      </c>
      <c r="F45" s="122">
        <f>'W Oats'!I22</f>
        <v>140.66249999999997</v>
      </c>
      <c r="G45" s="122">
        <f>'W Oats'!J22</f>
        <v>154.87999999999997</v>
      </c>
      <c r="H45" s="122">
        <f>'W Oats'!K22</f>
        <v>171.12857142857143</v>
      </c>
      <c r="I45" s="122">
        <f>'W Oats'!L22</f>
        <v>189.87692307692305</v>
      </c>
      <c r="J45" s="122">
        <f>'W Oats'!M22</f>
        <v>211.74999999999997</v>
      </c>
      <c r="K45" s="91"/>
      <c r="L45" s="91"/>
      <c r="M45" s="192" t="s">
        <v>74</v>
      </c>
      <c r="N45" s="193"/>
      <c r="O45" s="193"/>
      <c r="P45" s="193"/>
      <c r="Q45" s="194"/>
      <c r="R45" s="91"/>
      <c r="S45" s="200" t="s">
        <v>79</v>
      </c>
      <c r="T45" s="201"/>
      <c r="U45" s="201"/>
      <c r="V45" s="201"/>
      <c r="W45" s="202"/>
      <c r="X45" s="92"/>
    </row>
    <row r="46" spans="2:24" ht="21.95" customHeight="1" x14ac:dyDescent="0.25">
      <c r="B46" s="90"/>
      <c r="C46" s="142" t="str">
        <f>'W Oats'!D23</f>
        <v>Keely</v>
      </c>
      <c r="D46" s="150">
        <f>'W Oats'!E23</f>
        <v>36</v>
      </c>
      <c r="E46" s="122">
        <f>'W Oats'!H23</f>
        <v>127.05882352941177</v>
      </c>
      <c r="F46" s="122">
        <f>'W Oats'!I23</f>
        <v>139.49999999999997</v>
      </c>
      <c r="G46" s="122">
        <f>'W Oats'!J23</f>
        <v>153.6</v>
      </c>
      <c r="H46" s="122">
        <f>'W Oats'!K23</f>
        <v>169.71428571428572</v>
      </c>
      <c r="I46" s="122">
        <f>'W Oats'!L23</f>
        <v>188.30769230769232</v>
      </c>
      <c r="J46" s="122">
        <f>'W Oats'!M23</f>
        <v>210</v>
      </c>
      <c r="K46" s="91"/>
      <c r="L46" s="91"/>
      <c r="M46" s="192"/>
      <c r="N46" s="193"/>
      <c r="O46" s="193"/>
      <c r="P46" s="193"/>
      <c r="Q46" s="194"/>
      <c r="R46" s="91"/>
      <c r="S46" s="200"/>
      <c r="T46" s="201"/>
      <c r="U46" s="201"/>
      <c r="V46" s="201"/>
      <c r="W46" s="202"/>
      <c r="X46" s="92"/>
    </row>
    <row r="47" spans="2:24" ht="21.95" customHeight="1" x14ac:dyDescent="0.25">
      <c r="B47" s="90"/>
      <c r="C47" s="143" t="str">
        <f>'W Oats'!D24</f>
        <v>Avanti</v>
      </c>
      <c r="D47" s="150">
        <f>'W Oats'!E24</f>
        <v>40.299999999999997</v>
      </c>
      <c r="E47" s="122">
        <f>'W Oats'!H24</f>
        <v>142.23529411764704</v>
      </c>
      <c r="F47" s="122">
        <f>'W Oats'!I24</f>
        <v>156.16249999999997</v>
      </c>
      <c r="G47" s="122">
        <f>'W Oats'!J24</f>
        <v>171.94666666666663</v>
      </c>
      <c r="H47" s="122">
        <f>'W Oats'!K24</f>
        <v>189.98571428571432</v>
      </c>
      <c r="I47" s="122">
        <f>'W Oats'!L24</f>
        <v>210.8</v>
      </c>
      <c r="J47" s="122">
        <f>'W Oats'!M24</f>
        <v>235.08333333333337</v>
      </c>
      <c r="K47" s="91"/>
      <c r="L47" s="91"/>
      <c r="M47" s="192"/>
      <c r="N47" s="193"/>
      <c r="O47" s="193"/>
      <c r="P47" s="193"/>
      <c r="Q47" s="194"/>
      <c r="R47" s="91"/>
      <c r="S47" s="203" t="s">
        <v>77</v>
      </c>
      <c r="T47" s="204"/>
      <c r="U47" s="204"/>
      <c r="V47" s="204"/>
      <c r="W47" s="205"/>
      <c r="X47" s="92"/>
    </row>
    <row r="48" spans="2:24" ht="21.95" customHeight="1" x14ac:dyDescent="0.25">
      <c r="B48" s="90"/>
      <c r="C48" s="142">
        <f>'W Oats'!D25</f>
        <v>0</v>
      </c>
      <c r="D48" s="150">
        <f>'W Oats'!E25</f>
        <v>0</v>
      </c>
      <c r="E48" s="122">
        <f>'W Oats'!H25</f>
        <v>0</v>
      </c>
      <c r="F48" s="122">
        <f>'W Oats'!I25</f>
        <v>0</v>
      </c>
      <c r="G48" s="122">
        <f>'W Oats'!J25</f>
        <v>0</v>
      </c>
      <c r="H48" s="122">
        <f>'W Oats'!K25</f>
        <v>0</v>
      </c>
      <c r="I48" s="122">
        <f>'W Oats'!L25</f>
        <v>0</v>
      </c>
      <c r="J48" s="122">
        <f>'W Oats'!M25</f>
        <v>0</v>
      </c>
      <c r="K48" s="91"/>
      <c r="L48" s="91"/>
      <c r="M48" s="192" t="s">
        <v>49</v>
      </c>
      <c r="N48" s="193"/>
      <c r="O48" s="193"/>
      <c r="P48" s="193"/>
      <c r="Q48" s="194"/>
      <c r="R48" s="91"/>
      <c r="S48" s="203"/>
      <c r="T48" s="204"/>
      <c r="U48" s="204"/>
      <c r="V48" s="204"/>
      <c r="W48" s="205"/>
      <c r="X48" s="92"/>
    </row>
    <row r="49" spans="2:24" ht="21.95" customHeight="1" thickBot="1" x14ac:dyDescent="0.3">
      <c r="B49" s="90"/>
      <c r="C49" s="133">
        <f>'W Oats'!D26</f>
        <v>0</v>
      </c>
      <c r="D49" s="128">
        <f>'W Oats'!E26</f>
        <v>0</v>
      </c>
      <c r="E49" s="133">
        <f>'W Oats'!F26</f>
        <v>0</v>
      </c>
      <c r="F49" s="133">
        <f>'W Oats'!G26</f>
        <v>0</v>
      </c>
      <c r="G49" s="133">
        <f>'W Oats'!H26</f>
        <v>0</v>
      </c>
      <c r="H49" s="133">
        <f>'W Oats'!I26</f>
        <v>0</v>
      </c>
      <c r="I49" s="133">
        <f>'W Oats'!J26</f>
        <v>0</v>
      </c>
      <c r="J49" s="133">
        <f>'W Oats'!K26</f>
        <v>0</v>
      </c>
      <c r="K49" s="91"/>
      <c r="L49" s="91"/>
      <c r="M49" s="192"/>
      <c r="N49" s="193"/>
      <c r="O49" s="193"/>
      <c r="P49" s="193"/>
      <c r="Q49" s="194"/>
      <c r="R49" s="91"/>
      <c r="S49" s="206"/>
      <c r="T49" s="207"/>
      <c r="U49" s="207"/>
      <c r="V49" s="207"/>
      <c r="W49" s="208"/>
      <c r="X49" s="92"/>
    </row>
    <row r="50" spans="2:24" ht="21.95" customHeight="1" x14ac:dyDescent="0.25">
      <c r="B50" s="90"/>
      <c r="C50" s="133">
        <f>'W Oats'!D27</f>
        <v>0</v>
      </c>
      <c r="D50" s="128">
        <f>'W Oats'!E27</f>
        <v>0</v>
      </c>
      <c r="E50" s="133">
        <f>'W Oats'!F27</f>
        <v>0</v>
      </c>
      <c r="F50" s="133">
        <f>'W Oats'!G27</f>
        <v>0</v>
      </c>
      <c r="G50" s="133">
        <f>'W Oats'!H27</f>
        <v>0</v>
      </c>
      <c r="H50" s="133">
        <f>'W Oats'!I27</f>
        <v>0</v>
      </c>
      <c r="I50" s="133">
        <f>'W Oats'!J27</f>
        <v>0</v>
      </c>
      <c r="J50" s="133">
        <f>'W Oats'!K27</f>
        <v>0</v>
      </c>
      <c r="K50" s="91"/>
      <c r="L50" s="91"/>
      <c r="M50" s="192" t="s">
        <v>75</v>
      </c>
      <c r="N50" s="193"/>
      <c r="O50" s="193"/>
      <c r="P50" s="193"/>
      <c r="Q50" s="194"/>
      <c r="R50" s="91"/>
      <c r="S50" s="91"/>
      <c r="T50" s="91"/>
      <c r="U50" s="91"/>
      <c r="V50" s="91"/>
      <c r="W50" s="123"/>
      <c r="X50" s="92"/>
    </row>
    <row r="51" spans="2:24" ht="21.95" customHeight="1" thickBot="1" x14ac:dyDescent="0.3">
      <c r="B51" s="90"/>
      <c r="C51" s="133">
        <f>'W Oats'!D31</f>
        <v>0</v>
      </c>
      <c r="D51" s="128">
        <f>'W Oats'!E31</f>
        <v>0</v>
      </c>
      <c r="E51" s="129" t="str">
        <f>'W Oats'!F31</f>
        <v>st/ac</v>
      </c>
      <c r="F51" s="133">
        <f>'W Oats'!G31</f>
        <v>0</v>
      </c>
      <c r="G51" s="133"/>
      <c r="H51" s="133">
        <f>'W Oats'!I31</f>
        <v>0</v>
      </c>
      <c r="I51" s="133">
        <f>'W Oats'!J31</f>
        <v>0</v>
      </c>
      <c r="J51" s="133"/>
      <c r="K51" s="91"/>
      <c r="L51" s="91"/>
      <c r="M51" s="196"/>
      <c r="N51" s="197"/>
      <c r="O51" s="197"/>
      <c r="P51" s="197"/>
      <c r="Q51" s="198"/>
      <c r="R51" s="91"/>
      <c r="S51" s="91"/>
      <c r="T51" s="91"/>
      <c r="U51" s="91"/>
      <c r="V51" s="91"/>
      <c r="W51" s="124"/>
      <c r="X51" s="92"/>
    </row>
    <row r="52" spans="2:24" ht="21.95" customHeight="1" x14ac:dyDescent="0.25">
      <c r="B52" s="90"/>
      <c r="C52" s="142" t="str">
        <f>'W Oats'!D32</f>
        <v>Barra</v>
      </c>
      <c r="D52" s="150">
        <f>'W Oats'!E32</f>
        <v>35.9</v>
      </c>
      <c r="E52" s="134">
        <f>'W Oats'!H32</f>
        <v>8.0711647058823548</v>
      </c>
      <c r="F52" s="134">
        <f>'W Oats'!I32</f>
        <v>8.8614662500000012</v>
      </c>
      <c r="G52" s="134">
        <f>'W Oats'!J32</f>
        <v>9.7571413333333332</v>
      </c>
      <c r="H52" s="134">
        <f>'W Oats'!K32</f>
        <v>10.780770000000002</v>
      </c>
      <c r="I52" s="134">
        <f>'W Oats'!L32</f>
        <v>11.961880000000003</v>
      </c>
      <c r="J52" s="134">
        <f>'W Oats'!M32</f>
        <v>13.339841666666668</v>
      </c>
      <c r="K52" s="91"/>
      <c r="L52" s="91"/>
      <c r="R52" s="91"/>
      <c r="S52" s="91"/>
      <c r="T52" s="91"/>
      <c r="U52" s="91"/>
      <c r="V52" s="91"/>
      <c r="W52" s="124"/>
      <c r="X52" s="92"/>
    </row>
    <row r="53" spans="2:24" ht="21.95" customHeight="1" x14ac:dyDescent="0.25">
      <c r="B53" s="90"/>
      <c r="C53" s="142" t="str">
        <f>'W Oats'!D33</f>
        <v>Huskey</v>
      </c>
      <c r="D53" s="150">
        <f>'W Oats'!E33</f>
        <v>36.299999999999997</v>
      </c>
      <c r="E53" s="134">
        <f>'W Oats'!H33</f>
        <v>8.1610941176470604</v>
      </c>
      <c r="F53" s="134">
        <f>'W Oats'!I33</f>
        <v>8.960201249999999</v>
      </c>
      <c r="G53" s="134">
        <f>'W Oats'!J33</f>
        <v>9.8658559999999991</v>
      </c>
      <c r="H53" s="134">
        <f>'W Oats'!K33</f>
        <v>10.900890000000002</v>
      </c>
      <c r="I53" s="134">
        <f>'W Oats'!L33</f>
        <v>12.09516</v>
      </c>
      <c r="J53" s="134">
        <f>'W Oats'!M33</f>
        <v>13.488474999999999</v>
      </c>
      <c r="K53" s="91"/>
      <c r="L53" s="91"/>
      <c r="R53" s="91"/>
      <c r="S53" s="91"/>
      <c r="T53" s="91"/>
      <c r="U53" s="91"/>
      <c r="V53" s="91"/>
      <c r="W53" s="124"/>
      <c r="X53" s="92"/>
    </row>
    <row r="54" spans="2:24" ht="21.95" customHeight="1" x14ac:dyDescent="0.25">
      <c r="B54" s="90"/>
      <c r="C54" s="142" t="str">
        <f>'W Oats'!D34</f>
        <v>Keely</v>
      </c>
      <c r="D54" s="150">
        <f>'W Oats'!E34</f>
        <v>36</v>
      </c>
      <c r="E54" s="134">
        <f>'W Oats'!H34</f>
        <v>8.0936470588235299</v>
      </c>
      <c r="F54" s="134">
        <f>'W Oats'!I34</f>
        <v>8.8861499999999989</v>
      </c>
      <c r="G54" s="134">
        <f>'W Oats'!J34</f>
        <v>9.784320000000001</v>
      </c>
      <c r="H54" s="134">
        <f>'W Oats'!K34</f>
        <v>10.810800000000002</v>
      </c>
      <c r="I54" s="134">
        <f>'W Oats'!L34</f>
        <v>11.995200000000002</v>
      </c>
      <c r="J54" s="134">
        <f>'W Oats'!M34</f>
        <v>13.377000000000001</v>
      </c>
      <c r="K54" s="91"/>
      <c r="L54" s="91"/>
      <c r="R54" s="91"/>
      <c r="S54" s="91"/>
      <c r="T54" s="91"/>
      <c r="U54" s="91"/>
      <c r="V54" s="91"/>
      <c r="W54" s="91"/>
      <c r="X54" s="92"/>
    </row>
    <row r="55" spans="2:24" ht="21.95" customHeight="1" x14ac:dyDescent="0.25">
      <c r="B55" s="90"/>
      <c r="C55" s="149" t="str">
        <f>'W Oats'!D35</f>
        <v>Avanti</v>
      </c>
      <c r="D55" s="151">
        <f>'W Oats'!E35</f>
        <v>40.299999999999997</v>
      </c>
      <c r="E55" s="134">
        <f>'W Oats'!H35</f>
        <v>9.0603882352941181</v>
      </c>
      <c r="F55" s="134">
        <f>'W Oats'!I35</f>
        <v>9.9475512499999983</v>
      </c>
      <c r="G55" s="134">
        <f>'W Oats'!J35</f>
        <v>10.953002666666665</v>
      </c>
      <c r="H55" s="134">
        <f>'W Oats'!K35</f>
        <v>12.102090000000004</v>
      </c>
      <c r="I55" s="134">
        <f>'W Oats'!L35</f>
        <v>13.427960000000002</v>
      </c>
      <c r="J55" s="134">
        <f>'W Oats'!M35</f>
        <v>14.974808333333337</v>
      </c>
      <c r="K55" s="91"/>
      <c r="L55" s="91"/>
      <c r="W55" s="91"/>
      <c r="X55" s="92"/>
    </row>
    <row r="56" spans="2:24" ht="21.95" customHeight="1" x14ac:dyDescent="0.25">
      <c r="B56" s="90"/>
      <c r="C56" s="152">
        <f>'W Oats'!D36</f>
        <v>0</v>
      </c>
      <c r="D56" s="151">
        <f>'W Oats'!E36</f>
        <v>0</v>
      </c>
      <c r="E56" s="134">
        <f>'W Oats'!H36</f>
        <v>0</v>
      </c>
      <c r="F56" s="134">
        <f>'W Oats'!I36</f>
        <v>0</v>
      </c>
      <c r="G56" s="134">
        <f>'W Oats'!J36</f>
        <v>0</v>
      </c>
      <c r="H56" s="134">
        <f>'W Oats'!K36</f>
        <v>0</v>
      </c>
      <c r="I56" s="134">
        <f>'W Oats'!L36</f>
        <v>0</v>
      </c>
      <c r="J56" s="134">
        <f>'W Oats'!M36</f>
        <v>0</v>
      </c>
      <c r="K56" s="91"/>
      <c r="L56" s="91"/>
      <c r="W56" s="91"/>
      <c r="X56" s="92"/>
    </row>
    <row r="57" spans="2:24" ht="21.95" customHeight="1" x14ac:dyDescent="0.2">
      <c r="B57" s="90"/>
      <c r="C57" s="199" t="str">
        <f>'W Oats'!D41</f>
        <v xml:space="preserve">*Note:TGW 2017 only (DAFM data) </v>
      </c>
      <c r="D57" s="199"/>
      <c r="E57" s="199"/>
      <c r="F57" s="199"/>
      <c r="G57" s="199"/>
      <c r="H57" s="91">
        <f>'W Oats'!I37</f>
        <v>0</v>
      </c>
      <c r="I57" s="91">
        <f>'W Oats'!J37</f>
        <v>0</v>
      </c>
      <c r="J57" s="91">
        <f>'W Oats'!K37</f>
        <v>0</v>
      </c>
      <c r="K57" s="91"/>
      <c r="L57" s="91"/>
      <c r="O57" s="91"/>
      <c r="P57" s="91"/>
      <c r="Q57" s="91"/>
      <c r="R57" s="91"/>
      <c r="S57" s="91"/>
      <c r="T57" s="91"/>
      <c r="U57" s="91"/>
      <c r="V57" s="91"/>
      <c r="W57" s="91"/>
      <c r="X57" s="92"/>
    </row>
    <row r="58" spans="2:24" ht="21.95" customHeight="1" thickBot="1" x14ac:dyDescent="0.25"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100"/>
    </row>
    <row r="59" spans="2:24" ht="20.100000000000001" customHeight="1" x14ac:dyDescent="0.2"/>
    <row r="60" spans="2:24" ht="15.6" customHeight="1" x14ac:dyDescent="0.2"/>
    <row r="61" spans="2:24" x14ac:dyDescent="0.2">
      <c r="T61" s="91"/>
    </row>
    <row r="62" spans="2:24" x14ac:dyDescent="0.2">
      <c r="B62" s="91"/>
      <c r="W62" s="91"/>
    </row>
    <row r="63" spans="2:24" x14ac:dyDescent="0.2">
      <c r="B63" s="91"/>
      <c r="W63" s="91"/>
    </row>
    <row r="64" spans="2:24" x14ac:dyDescent="0.2">
      <c r="B64" s="91"/>
      <c r="R64" s="91"/>
      <c r="S64" s="91"/>
      <c r="T64" s="91"/>
      <c r="W64" s="91"/>
    </row>
    <row r="65" spans="2:20" x14ac:dyDescent="0.2">
      <c r="B65" s="91"/>
      <c r="R65" s="91"/>
      <c r="S65" s="91"/>
      <c r="T65" s="91"/>
    </row>
    <row r="66" spans="2:20" ht="4.1500000000000004" customHeight="1" x14ac:dyDescent="0.2">
      <c r="R66" s="91"/>
      <c r="S66" s="91"/>
      <c r="T66" s="91"/>
    </row>
    <row r="95" spans="15:19" x14ac:dyDescent="0.2">
      <c r="O95" s="91"/>
      <c r="P95" s="91"/>
      <c r="Q95" s="91"/>
      <c r="R95" s="91"/>
      <c r="S95" s="91"/>
    </row>
  </sheetData>
  <sheetProtection password="CA55" sheet="1" objects="1" scenarios="1"/>
  <mergeCells count="20">
    <mergeCell ref="M50:Q51"/>
    <mergeCell ref="M45:Q47"/>
    <mergeCell ref="C32:J32"/>
    <mergeCell ref="C57:G57"/>
    <mergeCell ref="S43:W44"/>
    <mergeCell ref="S45:W46"/>
    <mergeCell ref="S47:W49"/>
    <mergeCell ref="S40:W42"/>
    <mergeCell ref="C39:D39"/>
    <mergeCell ref="C31:H31"/>
    <mergeCell ref="M40:Q41"/>
    <mergeCell ref="M42:Q43"/>
    <mergeCell ref="N35:P35"/>
    <mergeCell ref="M48:Q49"/>
    <mergeCell ref="C6:D6"/>
    <mergeCell ref="N6:O6"/>
    <mergeCell ref="N7:O7"/>
    <mergeCell ref="N8:O8"/>
    <mergeCell ref="N9:O9"/>
    <mergeCell ref="C7:D7"/>
  </mergeCells>
  <phoneticPr fontId="3" type="noConversion"/>
  <printOptions horizontalCentered="1"/>
  <pageMargins left="0" right="0" top="0" bottom="0" header="0.51181102362204722" footer="0.51181102362204722"/>
  <pageSetup paperSize="9" scale="44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W Barley</vt:lpstr>
      <vt:lpstr>W wheat</vt:lpstr>
      <vt:lpstr>W Oats</vt:lpstr>
      <vt:lpstr>One pager</vt:lpstr>
      <vt:lpstr>'One pager'!Print_Area</vt:lpstr>
      <vt:lpstr>'W Barley'!Print_Area</vt:lpstr>
      <vt:lpstr>'W Oats'!Print_Area</vt:lpstr>
      <vt:lpstr>'W wheat'!Print_Area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Hennessy</dc:creator>
  <cp:lastModifiedBy>Shay Phelan</cp:lastModifiedBy>
  <cp:lastPrinted>2017-09-19T10:57:56Z</cp:lastPrinted>
  <dcterms:created xsi:type="dcterms:W3CDTF">1996-10-14T23:33:28Z</dcterms:created>
  <dcterms:modified xsi:type="dcterms:W3CDTF">2017-10-19T08:16:18Z</dcterms:modified>
</cp:coreProperties>
</file>